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65476" windowWidth="8820" windowHeight="12240" activeTab="2"/>
  </bookViews>
  <sheets>
    <sheet name="Instructions" sheetId="1" r:id="rId1"/>
    <sheet name="RATE Summary SWTCo" sheetId="2" r:id="rId2"/>
    <sheet name="Summary" sheetId="3" r:id="rId3"/>
    <sheet name="Pivot" sheetId="4" r:id="rId4"/>
    <sheet name="Transactions" sheetId="5" r:id="rId5"/>
    <sheet name="Prime-Rates" sheetId="6" r:id="rId6"/>
  </sheets>
  <externalReferences>
    <externalReference r:id="rId10"/>
  </externalReferences>
  <definedNames>
    <definedName name="_xlnm._FilterDatabase" localSheetId="5" hidden="1">'Prime-Rates'!$A$1:$C$643</definedName>
    <definedName name="AS1_1999" localSheetId="4">'Transactions'!$C$19:$J$26</definedName>
    <definedName name="AS1_1999">#REF!</definedName>
    <definedName name="Avg_Annual_FERC_Rate">'Prime-Rates'!$H$715:$J$1042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1">'RATE Summary SWTCo'!$B$2:$F$34</definedName>
    <definedName name="_xlnm.Print_Area" localSheetId="2">'Summary'!$C$1:$H$41</definedName>
    <definedName name="_xlnm.Print_Area" localSheetId="4">'Transactions'!$A$1:$AE$235</definedName>
    <definedName name="_xlnm.Print_Titles" localSheetId="3">'Pivot'!$3:$4</definedName>
    <definedName name="_xlnm.Print_Titles" localSheetId="4">'Transactions'!$1:$19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 localSheetId="1">'[1]Prime-Rates'!$E$371:$F$1165</definedName>
    <definedName name="tbl_QtrPrimRat">'Prime-Rates'!$E$371:$F$1165</definedName>
    <definedName name="texla">#REF!</definedName>
  </definedNames>
  <calcPr fullCalcOnLoad="1"/>
  <pivotCaches>
    <pivotCache cacheId="4" r:id="rId7"/>
  </pivotCaches>
</workbook>
</file>

<file path=xl/comments5.xml><?xml version="1.0" encoding="utf-8"?>
<comments xmlns="http://schemas.openxmlformats.org/spreadsheetml/2006/main">
  <authors>
    <author>rlp</author>
  </authors>
  <commentList>
    <comment ref="J2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True-Up ATRR and rate from current year's (t=0) update.
</t>
        </r>
      </text>
    </comment>
    <comment ref="K2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ATRR and rate (projected) from year t-2 update (or 2 updates ago).</t>
        </r>
      </text>
    </comment>
    <comment ref="K7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ATRR and rate (rpojected) from prev year's template (t-1)</t>
        </r>
      </text>
    </comment>
    <comment ref="J19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Actual Charge based on after the fact "True-Up" rate for entire prior CY.</t>
        </r>
      </text>
    </comment>
    <comment ref="K19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Amount charged during the Rate Year based on projected rates.</t>
        </r>
      </text>
    </comment>
  </commentList>
</comments>
</file>

<file path=xl/sharedStrings.xml><?xml version="1.0" encoding="utf-8"?>
<sst xmlns="http://schemas.openxmlformats.org/spreadsheetml/2006/main" count="1009" uniqueCount="333">
  <si>
    <t>Customer</t>
  </si>
  <si>
    <t>Start dates for each quarter</t>
  </si>
  <si>
    <t>INTEREST Calculations</t>
  </si>
  <si>
    <t>Annual Rate from FERC</t>
  </si>
  <si>
    <t>Daily Rate = Annual / 365</t>
  </si>
  <si>
    <t>Maximum Days per Quarter</t>
  </si>
  <si>
    <t>MW</t>
  </si>
  <si>
    <t>Year</t>
  </si>
  <si>
    <t>Month</t>
  </si>
  <si>
    <t>Quarter</t>
  </si>
  <si>
    <t>Monthly Prime Rate, Annualized</t>
  </si>
  <si>
    <t xml:space="preserve">  Different Calculation</t>
  </si>
  <si>
    <t>Total True-up</t>
  </si>
  <si>
    <t>01/2001, 9.05</t>
  </si>
  <si>
    <t>02/2001, 8.50</t>
  </si>
  <si>
    <t>03/2001, 8.32</t>
  </si>
  <si>
    <t>04/2001, 7.80</t>
  </si>
  <si>
    <t>05/2001, 7.24</t>
  </si>
  <si>
    <t>06/2001, 6.98</t>
  </si>
  <si>
    <t>07/2001, 6.75</t>
  </si>
  <si>
    <t>08/2001, 6.67</t>
  </si>
  <si>
    <t>09/2001, 6.28</t>
  </si>
  <si>
    <t>10/2001, 5.53</t>
  </si>
  <si>
    <t>11/2001, 5.10</t>
  </si>
  <si>
    <t>12/2001, 4.84</t>
  </si>
  <si>
    <t>01/2002, 4.75</t>
  </si>
  <si>
    <t>02/2002, 4.75</t>
  </si>
  <si>
    <t>03/2002, 4.75</t>
  </si>
  <si>
    <t>04/2002, 4.75</t>
  </si>
  <si>
    <t>05/2002, 4.75</t>
  </si>
  <si>
    <t>06/2002, 4.75</t>
  </si>
  <si>
    <t>07/2002, 4.75</t>
  </si>
  <si>
    <t>08/2002, 4.75</t>
  </si>
  <si>
    <t>09/2002, 4.75</t>
  </si>
  <si>
    <t>10/2002, 4.75</t>
  </si>
  <si>
    <t>11/2002, 4.35</t>
  </si>
  <si>
    <t>12/2002, 4.25</t>
  </si>
  <si>
    <t>01/2003, 4.25</t>
  </si>
  <si>
    <t>02/2003, 4.25</t>
  </si>
  <si>
    <t>03/2003, 4.25</t>
  </si>
  <si>
    <t>04/2003, 4.25</t>
  </si>
  <si>
    <t>05/2003, 4.25</t>
  </si>
  <si>
    <t>06/2003, 4.22</t>
  </si>
  <si>
    <t>07/2003, 4.00</t>
  </si>
  <si>
    <t>08/2003, 4.00</t>
  </si>
  <si>
    <t>09/2003, 4.00</t>
  </si>
  <si>
    <t>10/2003, 4.00</t>
  </si>
  <si>
    <t>11/2003, 4.00</t>
  </si>
  <si>
    <t>12/2003, 4.00</t>
  </si>
  <si>
    <t>01/2004, 4.00</t>
  </si>
  <si>
    <t>02/2004, 4.00</t>
  </si>
  <si>
    <t>03/2004, 4.00</t>
  </si>
  <si>
    <t>04/2004, 4.00</t>
  </si>
  <si>
    <t>05/2004, 4.00</t>
  </si>
  <si>
    <t>06/2004, 4.01</t>
  </si>
  <si>
    <t>07/2004, 4.25</t>
  </si>
  <si>
    <t>08/2004, 4.43</t>
  </si>
  <si>
    <t>09/2004, 4.58</t>
  </si>
  <si>
    <t>10/2004, 4.75</t>
  </si>
  <si>
    <t>11/2004, 4.93</t>
  </si>
  <si>
    <t>12/2004, 5.15</t>
  </si>
  <si>
    <t>01/2005, 5.25</t>
  </si>
  <si>
    <t>02/2005, 5.49</t>
  </si>
  <si>
    <t>03/2005, 5.58</t>
  </si>
  <si>
    <t>04/2005, 5.75</t>
  </si>
  <si>
    <t>05/2005, 5.98</t>
  </si>
  <si>
    <t>06/2005, 6.01</t>
  </si>
  <si>
    <t>07/2005, 6.25</t>
  </si>
  <si>
    <t>08/2005, 6.44</t>
  </si>
  <si>
    <t>09/2005, 6.59</t>
  </si>
  <si>
    <t>10/2005, 6.75</t>
  </si>
  <si>
    <t>11/2005, 7.00</t>
  </si>
  <si>
    <t>12/2005, 7.15</t>
  </si>
  <si>
    <t>01/2006, 7.26</t>
  </si>
  <si>
    <t>02/2006, 7.50</t>
  </si>
  <si>
    <t>03/2006, 7.53</t>
  </si>
  <si>
    <t>04/2006, 7.75</t>
  </si>
  <si>
    <t>05/2006, 7.93</t>
  </si>
  <si>
    <t>06/2006, 8.02</t>
  </si>
  <si>
    <t>07/2006, 8.25</t>
  </si>
  <si>
    <t>08/2006, 8.25</t>
  </si>
  <si>
    <t>09/2006, 8.25</t>
  </si>
  <si>
    <t>10/2006, 8.25</t>
  </si>
  <si>
    <t>11/2006, 8.25</t>
  </si>
  <si>
    <t>12/2006, 8.25</t>
  </si>
  <si>
    <t>01/2007, 8.25</t>
  </si>
  <si>
    <t>02/2007, 8.25</t>
  </si>
  <si>
    <t>03/2007, 8.25</t>
  </si>
  <si>
    <t>04/2007, 8.25</t>
  </si>
  <si>
    <t>05/2007, 8.25</t>
  </si>
  <si>
    <t>06/2007, 8.25</t>
  </si>
  <si>
    <t>07/2007, 8.25</t>
  </si>
  <si>
    <t>08/2007, 8.25</t>
  </si>
  <si>
    <t>09/2007, 8.03</t>
  </si>
  <si>
    <t>10/2007, 7.74</t>
  </si>
  <si>
    <t>11/2007, 7.50</t>
  </si>
  <si>
    <t>12/2007, 7.33</t>
  </si>
  <si>
    <t>01/2008, 6.98</t>
  </si>
  <si>
    <t>02/2008, 6.00</t>
  </si>
  <si>
    <t>03/2008, 5.66</t>
  </si>
  <si>
    <t>04/2008, 5.24</t>
  </si>
  <si>
    <t>http://www.federalreserve.gov/releases/h15/data/Monthly/H15_PRIME_NA.txt</t>
  </si>
  <si>
    <t>Get calculation methodology here</t>
  </si>
  <si>
    <t>True-Up w/o Interest</t>
  </si>
  <si>
    <t>05/2008, 5.00</t>
  </si>
  <si>
    <t>http://edocket.access.gpo.gov/cfr_2002/aprqtr/18cfr35.19a.htm</t>
  </si>
  <si>
    <t>http://www.federalreserve.gov/Releases/g13/g13note.htm</t>
  </si>
  <si>
    <t>Billing
Date*</t>
  </si>
  <si>
    <t>Payment Received*</t>
  </si>
  <si>
    <t>Rate Year Ending</t>
  </si>
  <si>
    <t>Annual Average Prime Rate of Preceding 12 Months</t>
  </si>
  <si>
    <t>Annual RR</t>
  </si>
  <si>
    <t>Estimated Rate Used for Illustrative Purposes</t>
  </si>
  <si>
    <t>Interest Calculated by Quarter (Compounded Quarterly)</t>
  </si>
  <si>
    <t>Interest Subtotal</t>
  </si>
  <si>
    <t>Interest</t>
  </si>
  <si>
    <t>OMPA</t>
  </si>
  <si>
    <t>WFEC</t>
  </si>
  <si>
    <t>Monthly Rate</t>
  </si>
  <si>
    <t>True-up Values:  Surcharge / (Refund)</t>
  </si>
  <si>
    <t>Sched.</t>
  </si>
  <si>
    <t>* SPP bills customer on third business day, AEP recieves on 24th or next business day.</t>
  </si>
  <si>
    <r>
      <t>Get Monthly rates here (G.13 release)</t>
    </r>
    <r>
      <rPr>
        <b/>
        <sz val="10"/>
        <color indexed="10"/>
        <rFont val="Arial"/>
        <family val="2"/>
      </rPr>
      <t xml:space="preserve"> no longer used)</t>
    </r>
  </si>
  <si>
    <t>06/2008, 5.00</t>
  </si>
  <si>
    <t>07/2008, 5.00</t>
  </si>
  <si>
    <t>08/2008, 5.00</t>
  </si>
  <si>
    <t>09/2008, 5.00</t>
  </si>
  <si>
    <t>10/2008, 4.56</t>
  </si>
  <si>
    <t>11/2008, 4.00</t>
  </si>
  <si>
    <t>12/2008, 3.61</t>
  </si>
  <si>
    <t>01/2009, 3.25</t>
  </si>
  <si>
    <t>02/2009, 3.25</t>
  </si>
  <si>
    <t>03/2009, 3.25</t>
  </si>
  <si>
    <t>pasted values from FedReserve</t>
  </si>
  <si>
    <t>Ann Rate, stripped</t>
  </si>
  <si>
    <t>ETEC</t>
  </si>
  <si>
    <t>AECC</t>
  </si>
  <si>
    <t>NTEC</t>
  </si>
  <si>
    <t>TEXLA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</si>
  <si>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</si>
  <si>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</si>
  <si>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</si>
  <si>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</si>
  <si>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</si>
  <si>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</si>
  <si>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</si>
  <si>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</si>
  <si>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</si>
  <si>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04/2009, 3.25</t>
  </si>
  <si>
    <t>05/2009, 3.25</t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</si>
  <si>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</si>
  <si>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</si>
  <si>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</si>
  <si>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</si>
  <si>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</si>
  <si>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</si>
  <si>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</si>
  <si>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</si>
  <si>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</si>
  <si>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</si>
  <si>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</si>
  <si>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</si>
  <si>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Network Customer True-Up (Schedule 9 charges)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</si>
  <si>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</si>
  <si>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</si>
  <si>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</si>
  <si>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</si>
  <si>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t xml:space="preserve">July - December  </t>
  </si>
  <si>
    <r>
      <t>True-Up
(</t>
    </r>
    <r>
      <rPr>
        <sz val="10"/>
        <rFont val="Arial"/>
        <family val="2"/>
      </rPr>
      <t>w/o Interest)</t>
    </r>
  </si>
  <si>
    <t>(F) = (D) + (E)</t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</si>
  <si>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</si>
  <si>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</si>
  <si>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>Service Month</t>
  </si>
  <si>
    <r>
      <t xml:space="preserve">CY True-Up
</t>
    </r>
    <r>
      <rPr>
        <sz val="10"/>
        <rFont val="Arial Narrow"/>
        <family val="2"/>
      </rPr>
      <t>(Annual Update)</t>
    </r>
  </si>
  <si>
    <t>RATES -- SPP Zone 1, Schedule 9</t>
  </si>
  <si>
    <r>
      <t xml:space="preserve">Invoiced </t>
    </r>
    <r>
      <rPr>
        <sz val="10"/>
        <rFont val="Arial Narrow"/>
        <family val="2"/>
      </rPr>
      <t>(month by month)</t>
    </r>
  </si>
  <si>
    <t xml:space="preserve">    Comments</t>
  </si>
  <si>
    <t>06/2009, 3.25</t>
  </si>
  <si>
    <t>07/2009, 3.25</t>
  </si>
  <si>
    <t xml:space="preserve">    Non-Affiliate
    Subtotals</t>
  </si>
  <si>
    <t>TOTALS</t>
  </si>
  <si>
    <t>Total
True-Up Surcharge / (Refund)</t>
  </si>
  <si>
    <t>08/2009, 3.25</t>
  </si>
  <si>
    <r>
      <t xml:space="preserve">Interim True-Ups
</t>
    </r>
    <r>
      <rPr>
        <sz val="10"/>
        <rFont val="Arial Narrow"/>
        <family val="2"/>
      </rPr>
      <t>(see comments)</t>
    </r>
  </si>
  <si>
    <t>January - June</t>
  </si>
  <si>
    <t>09/2009, 3.25</t>
  </si>
  <si>
    <t>10/2009, 3.25</t>
  </si>
  <si>
    <t>11/2009, 3.25</t>
  </si>
  <si>
    <t>12/2009, 3.25</t>
  </si>
  <si>
    <t>01/2010, 3.25</t>
  </si>
  <si>
    <t>02/2010, 3.25</t>
  </si>
  <si>
    <t>03/2010, 3.25</t>
  </si>
  <si>
    <t>04/2010, 3.25</t>
  </si>
  <si>
    <t>Calculated Qtrly Prime Rate, Annualized</t>
  </si>
  <si>
    <t xml:space="preserve">  Refund Date (estimated)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</si>
  <si>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</si>
  <si>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</si>
  <si>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</si>
  <si>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</si>
  <si>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</si>
  <si>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</si>
  <si>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</si>
  <si>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</si>
  <si>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</si>
  <si>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</si>
  <si>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</si>
  <si>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</si>
  <si>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</si>
  <si>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</si>
  <si>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</si>
  <si>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</si>
  <si>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</si>
  <si>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t>05/2010, 3.25</t>
  </si>
  <si>
    <t>06/2010, 3.25</t>
  </si>
  <si>
    <t>07/2010, 3.25</t>
  </si>
  <si>
    <t>08/2010, 3.25</t>
  </si>
  <si>
    <t>09/2010, 3.25</t>
  </si>
  <si>
    <t>start using new data stream from new website.</t>
  </si>
  <si>
    <t>http://www.federalreserve.gov/datadownload/Output.aspx?rel=H15&amp;series=6fa2b8138e0eafe0ad6cde24ba2307f5&amp;lastObs=&amp;from=&amp;to=&amp;filetype=csv&amp;label=include&amp;layout=seriescolumn</t>
  </si>
  <si>
    <r>
      <t>Get Monthly rates here (H.15 release)</t>
    </r>
    <r>
      <rPr>
        <b/>
        <sz val="10"/>
        <color indexed="10"/>
        <rFont val="Arial"/>
        <family val="2"/>
      </rPr>
      <t xml:space="preserve"> no longer used)</t>
    </r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</si>
  <si>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</si>
  <si>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Instructions</t>
  </si>
  <si>
    <t>&lt;--- True-Up Year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</si>
  <si>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</si>
  <si>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</si>
  <si>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</si>
  <si>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First Half</t>
  </si>
  <si>
    <t>Last Half</t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</si>
  <si>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</si>
  <si>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</si>
  <si>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</si>
  <si>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</si>
  <si>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</si>
  <si>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</si>
  <si>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</si>
  <si>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</si>
  <si>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</si>
  <si>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 xml:space="preserve">                       implemented for July 2012 service month billing.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</si>
  <si>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</si>
  <si>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</si>
  <si>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</si>
  <si>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</si>
  <si>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t xml:space="preserve">   5/14/2012:  SPP now has formulaic rate, expect this rate to be</t>
  </si>
  <si>
    <t>10/2010, 3.25</t>
  </si>
  <si>
    <t>11/2010, 3.25</t>
  </si>
  <si>
    <t>12/2010, 3.25</t>
  </si>
  <si>
    <t>01/2011, 3.25</t>
  </si>
  <si>
    <t>02/2011, 3.25</t>
  </si>
  <si>
    <t>03/2011, 3.25</t>
  </si>
  <si>
    <t>04/2011, 3.25</t>
  </si>
  <si>
    <t>05/2011, 3.25</t>
  </si>
  <si>
    <t>06/2011, 3.25</t>
  </si>
  <si>
    <t>07/2011, 3.25</t>
  </si>
  <si>
    <t>08/2011, 3.25</t>
  </si>
  <si>
    <t>09/2011, 3.25</t>
  </si>
  <si>
    <t>10/2011, 3.25</t>
  </si>
  <si>
    <t>11/2011, 3.25</t>
  </si>
  <si>
    <t>12/2011, 3.25</t>
  </si>
  <si>
    <t>01/2012, 3.25</t>
  </si>
  <si>
    <t>02/2012, 3.25</t>
  </si>
  <si>
    <t>03/2012, 3.25</t>
  </si>
  <si>
    <t>04/2012, 3.25</t>
  </si>
  <si>
    <t>05/2012, 3.25</t>
  </si>
  <si>
    <t>06/2012, 3.25</t>
  </si>
  <si>
    <t>07/2012, 3.25</t>
  </si>
  <si>
    <t>08/2012, 3.25</t>
  </si>
  <si>
    <t>09/2012, 3.25</t>
  </si>
  <si>
    <t>11/2012, 3.25</t>
  </si>
  <si>
    <t>12/2012, 3.25</t>
  </si>
  <si>
    <t>01/2013, 3.25</t>
  </si>
  <si>
    <t>02/2013, 3.25</t>
  </si>
  <si>
    <t>03/2013, 3.25</t>
  </si>
  <si>
    <t>04/2013, 3.25</t>
  </si>
  <si>
    <t>05/2013, 3.25</t>
  </si>
  <si>
    <t>06/2013, 3.25</t>
  </si>
  <si>
    <t>07/2013, 3.25</t>
  </si>
  <si>
    <t>08/2013, 3.25</t>
  </si>
  <si>
    <t>09/2013, 3.25</t>
  </si>
  <si>
    <t>10/2013, 3.25</t>
  </si>
  <si>
    <t>11/2013, 3.25</t>
  </si>
  <si>
    <t>12/2013, 3.25</t>
  </si>
  <si>
    <t>01/2014, 3.25</t>
  </si>
  <si>
    <t>02/2014, 3.25</t>
  </si>
  <si>
    <t>03/2014, 3.25</t>
  </si>
  <si>
    <t>04/2014, 3.25</t>
  </si>
  <si>
    <t>05/2014, 3.25</t>
  </si>
  <si>
    <t>06/2014, 3.25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</si>
  <si>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</si>
  <si>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07/2014, 3.25</t>
  </si>
  <si>
    <t>08/2014, 3.25</t>
  </si>
  <si>
    <t>09/2014, 3.25</t>
  </si>
  <si>
    <t>10/2014, 3.25</t>
  </si>
  <si>
    <t>11/2014, 3.25</t>
  </si>
  <si>
    <t>12/2014, 3.25</t>
  </si>
  <si>
    <t>01/2015, 3.25</t>
  </si>
  <si>
    <t>02/2015, 3.25</t>
  </si>
  <si>
    <t>03/2015, 3.25</t>
  </si>
  <si>
    <t>04/2015, 3.25</t>
  </si>
  <si>
    <t>05/2015, 3.25</t>
  </si>
  <si>
    <t>06/2015, 3.25</t>
  </si>
  <si>
    <t>07/2015, 3.25</t>
  </si>
  <si>
    <t>08/2015, 3.25</t>
  </si>
  <si>
    <t>09/2015, 3.25</t>
  </si>
  <si>
    <t>10/2015, 3.25</t>
  </si>
  <si>
    <t>11/2015, 3.25</t>
  </si>
  <si>
    <t>12/2015, 3.37</t>
  </si>
  <si>
    <t>from 2014 Update*</t>
  </si>
  <si>
    <t xml:space="preserve"> from 2015 update*</t>
  </si>
  <si>
    <t>SWEPCO-Valley</t>
  </si>
  <si>
    <t>2/2016, 3.50</t>
  </si>
  <si>
    <t>3/2016, 3.50</t>
  </si>
  <si>
    <t>4/2016, 3.50</t>
  </si>
  <si>
    <t>5/2016, 3.50</t>
  </si>
  <si>
    <t>6/2016, 3.50</t>
  </si>
  <si>
    <t>7/2016, 3.50</t>
  </si>
  <si>
    <t>8/2016, 3.50</t>
  </si>
  <si>
    <t>9/2016, 3.50</t>
  </si>
  <si>
    <t>10/2016, 3.50</t>
  </si>
  <si>
    <t>11/2016, 3.50</t>
  </si>
  <si>
    <t>12/2016, 3.50</t>
  </si>
  <si>
    <t>01/2016, 3.50</t>
  </si>
  <si>
    <r>
      <t xml:space="preserve">Transmission Owner = </t>
    </r>
    <r>
      <rPr>
        <b/>
        <u val="single"/>
        <sz val="10"/>
        <color indexed="10"/>
        <rFont val="Arial Narrow"/>
        <family val="2"/>
      </rPr>
      <t>Southwestern</t>
    </r>
    <r>
      <rPr>
        <b/>
        <u val="single"/>
        <sz val="10"/>
        <rFont val="Arial Narrow"/>
        <family val="2"/>
      </rPr>
      <t xml:space="preserve"> Transmission Company</t>
    </r>
    <r>
      <rPr>
        <u val="single"/>
        <sz val="10"/>
        <rFont val="Arial Narrow"/>
        <family val="2"/>
      </rPr>
      <t xml:space="preserve"> (ER10-355)</t>
    </r>
  </si>
  <si>
    <t>Initial Projected Jul'10-Jun'11 network ATRR was $6,400 // PTP $0.07</t>
  </si>
  <si>
    <t>2011 update projected SWTCo ARR = $139,250 // PTP rate $1.45</t>
  </si>
  <si>
    <t>2010 True-Up SWTCo ARR = $111,699 // PTP rate $1.16</t>
  </si>
  <si>
    <t>2011 True-Up SWTCo ARR = $104,031 // PTP rate $1.04</t>
  </si>
  <si>
    <t>2012 update projected ARR = $113,636 // PTP rate $1.14</t>
  </si>
  <si>
    <t>2013 update projected ARR = $189,012 // PTP rate $1.93</t>
  </si>
  <si>
    <t>2012 True-Up SWTCo ARR = $189,125 // PTP rate $1.93</t>
  </si>
  <si>
    <t>2014 update projected ARR = $224,298 // PTP rate $2.30</t>
  </si>
  <si>
    <t>2013 True-Up SWTCo ARR = $240,067 // PTP rate $2.47</t>
  </si>
  <si>
    <t xml:space="preserve">    &lt;&lt; SOUTHWESTERN TRANSMISSION COMPANY &gt;&gt;</t>
  </si>
  <si>
    <t>AEPTCo Formula Rate -- FERC Docket ER10-355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</si>
</sst>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%"/>
    <numFmt numFmtId="166" formatCode="_(&quot;$&quot;* #,##0_);_(&quot;$&quot;* \(#,##0\);_(&quot;$&quot;* &quot;-&quot;??_);_(@_)"/>
    <numFmt numFmtId="167" formatCode="_(* #,##0_);_(* \(#,##0\);_(* &quot;-&quot;??_);_(@_)"/>
    <numFmt numFmtId="168" formatCode="&quot;$&quot;#,##0"/>
    <numFmt numFmtId="169" formatCode="yyyy"/>
    <numFmt numFmtId="170" formatCode="mmm"/>
    <numFmt numFmtId="171" formatCode="0.0%"/>
    <numFmt numFmtId="172" formatCode="mmm\'yy"/>
    <numFmt numFmtId="173" formatCode="_(* #,##0.0_);_(* \(#,##0.0\);_(* &quot;-&quot;??_);_(@_)"/>
    <numFmt numFmtId="174" formatCode="0.000000"/>
    <numFmt numFmtId="175" formatCode="0.00000"/>
    <numFmt numFmtId="176" formatCode="0.0000"/>
    <numFmt numFmtId="177" formatCode="0.000"/>
    <numFmt numFmtId="178" formatCode="0.0"/>
  </numFmts>
  <fonts count="6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sz val="10"/>
      <name val="Arial Unicode MS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u val="single"/>
      <sz val="10"/>
      <name val="Arial Narrow"/>
      <family val="2"/>
    </font>
    <font>
      <b/>
      <u val="single"/>
      <sz val="12"/>
      <name val="Arial"/>
      <family val="2"/>
    </font>
    <font>
      <u val="single"/>
      <sz val="10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u val="single"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66FF"/>
      <name val="Arial"/>
      <family val="2"/>
    </font>
    <font>
      <sz val="10"/>
      <color rgb="FF0000FF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left"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0" fontId="0" fillId="0" borderId="0" xfId="59" applyNumberFormat="1" applyFont="1" applyAlignment="1">
      <alignment horizontal="center"/>
    </xf>
    <xf numFmtId="10" fontId="3" fillId="0" borderId="0" xfId="59" applyNumberFormat="1" applyFont="1" applyAlignment="1">
      <alignment horizontal="center"/>
    </xf>
    <xf numFmtId="14" fontId="3" fillId="0" borderId="0" xfId="0" applyNumberFormat="1" applyFont="1" applyAlignment="1">
      <alignment/>
    </xf>
    <xf numFmtId="0" fontId="0" fillId="0" borderId="10" xfId="0" applyBorder="1" applyAlignment="1">
      <alignment/>
    </xf>
    <xf numFmtId="164" fontId="2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3" fontId="2" fillId="0" borderId="0" xfId="42" applyFon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42" applyNumberFormat="1" applyFont="1" applyAlignment="1">
      <alignment horizontal="center" vertical="top"/>
    </xf>
    <xf numFmtId="165" fontId="3" fillId="0" borderId="0" xfId="59" applyNumberFormat="1" applyFont="1" applyAlignment="1">
      <alignment horizontal="center" vertical="center"/>
    </xf>
    <xf numFmtId="0" fontId="0" fillId="0" borderId="0" xfId="0" applyAlignment="1">
      <alignment horizontal="right"/>
    </xf>
    <xf numFmtId="43" fontId="2" fillId="0" borderId="12" xfId="42" applyFont="1" applyBorder="1" applyAlignment="1">
      <alignment horizontal="left"/>
    </xf>
    <xf numFmtId="43" fontId="2" fillId="0" borderId="13" xfId="42" applyFont="1" applyBorder="1" applyAlignment="1">
      <alignment horizontal="left"/>
    </xf>
    <xf numFmtId="0" fontId="2" fillId="0" borderId="0" xfId="0" applyFont="1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16" xfId="0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44" fontId="3" fillId="0" borderId="0" xfId="44" applyFont="1" applyAlignment="1">
      <alignment horizontal="center"/>
    </xf>
    <xf numFmtId="44" fontId="3" fillId="0" borderId="0" xfId="44" applyNumberFormat="1" applyFont="1" applyAlignment="1">
      <alignment horizontal="center"/>
    </xf>
    <xf numFmtId="164" fontId="2" fillId="0" borderId="17" xfId="0" applyNumberFormat="1" applyFont="1" applyBorder="1" applyAlignment="1">
      <alignment horizontal="center" vertical="center" wrapText="1"/>
    </xf>
    <xf numFmtId="165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0" fontId="1" fillId="0" borderId="18" xfId="0" applyFont="1" applyBorder="1" applyAlignment="1" quotePrefix="1">
      <alignment horizontal="left"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0" fontId="0" fillId="0" borderId="0" xfId="59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70" fontId="1" fillId="0" borderId="0" xfId="0" applyNumberFormat="1" applyFont="1" applyAlignment="1">
      <alignment horizontal="center" vertical="center" wrapText="1"/>
    </xf>
    <xf numFmtId="10" fontId="1" fillId="0" borderId="0" xfId="59" applyNumberFormat="1" applyFont="1" applyAlignment="1" quotePrefix="1">
      <alignment horizontal="center" vertical="center" wrapText="1"/>
    </xf>
    <xf numFmtId="169" fontId="0" fillId="0" borderId="0" xfId="0" applyNumberFormat="1" applyFill="1" applyAlignment="1">
      <alignment horizontal="center"/>
    </xf>
    <xf numFmtId="170" fontId="0" fillId="0" borderId="0" xfId="0" applyNumberFormat="1" applyFill="1" applyAlignment="1">
      <alignment horizontal="center"/>
    </xf>
    <xf numFmtId="10" fontId="0" fillId="0" borderId="0" xfId="59" applyNumberFormat="1" applyFont="1" applyFill="1" applyAlignment="1">
      <alignment horizontal="center"/>
    </xf>
    <xf numFmtId="0" fontId="0" fillId="0" borderId="0" xfId="0" applyFill="1" applyAlignment="1">
      <alignment/>
    </xf>
    <xf numFmtId="10" fontId="0" fillId="0" borderId="0" xfId="59" applyNumberFormat="1" applyFont="1" applyFill="1" applyAlignment="1">
      <alignment horizontal="center"/>
    </xf>
    <xf numFmtId="10" fontId="0" fillId="0" borderId="0" xfId="59" applyNumberFormat="1" applyFont="1" applyAlignment="1" quotePrefix="1">
      <alignment horizontal="center"/>
    </xf>
    <xf numFmtId="164" fontId="2" fillId="0" borderId="11" xfId="0" applyNumberFormat="1" applyFont="1" applyBorder="1" applyAlignment="1" quotePrefix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Font="1" applyAlignment="1">
      <alignment/>
    </xf>
    <xf numFmtId="0" fontId="0" fillId="0" borderId="21" xfId="0" applyBorder="1" applyAlignment="1">
      <alignment horizontal="center"/>
    </xf>
    <xf numFmtId="0" fontId="7" fillId="0" borderId="0" xfId="0" applyFont="1" applyAlignment="1">
      <alignment/>
    </xf>
    <xf numFmtId="9" fontId="0" fillId="0" borderId="0" xfId="59" applyFont="1" applyAlignment="1">
      <alignment horizontal="center"/>
    </xf>
    <xf numFmtId="166" fontId="0" fillId="0" borderId="0" xfId="44" applyNumberFormat="1" applyFont="1" applyAlignment="1">
      <alignment horizontal="center"/>
    </xf>
    <xf numFmtId="44" fontId="0" fillId="0" borderId="0" xfId="44" applyNumberFormat="1" applyFont="1" applyBorder="1" applyAlignment="1">
      <alignment/>
    </xf>
    <xf numFmtId="164" fontId="2" fillId="0" borderId="0" xfId="0" applyNumberFormat="1" applyFont="1" applyBorder="1" applyAlignment="1">
      <alignment horizontal="center" vertical="center" wrapText="1"/>
    </xf>
    <xf numFmtId="10" fontId="0" fillId="0" borderId="0" xfId="59" applyNumberFormat="1" applyFont="1" applyFill="1" applyAlignment="1" quotePrefix="1">
      <alignment horizontal="center"/>
    </xf>
    <xf numFmtId="0" fontId="0" fillId="0" borderId="0" xfId="0" applyFill="1" applyAlignment="1">
      <alignment horizontal="center"/>
    </xf>
    <xf numFmtId="43" fontId="2" fillId="0" borderId="12" xfId="42" applyFont="1" applyBorder="1" applyAlignment="1">
      <alignment/>
    </xf>
    <xf numFmtId="44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0" xfId="0" applyNumberFormat="1" applyBorder="1" applyAlignment="1" quotePrefix="1">
      <alignment horizontal="left"/>
    </xf>
    <xf numFmtId="44" fontId="0" fillId="0" borderId="0" xfId="0" applyNumberFormat="1" applyBorder="1" applyAlignment="1">
      <alignment/>
    </xf>
    <xf numFmtId="167" fontId="0" fillId="0" borderId="0" xfId="42" applyNumberFormat="1" applyFont="1" applyFill="1" applyAlignment="1">
      <alignment horizontal="right"/>
    </xf>
    <xf numFmtId="0" fontId="0" fillId="0" borderId="22" xfId="0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0" fillId="0" borderId="14" xfId="0" applyNumberForma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 horizontal="right"/>
    </xf>
    <xf numFmtId="14" fontId="0" fillId="0" borderId="10" xfId="0" applyNumberFormat="1" applyFill="1" applyBorder="1" applyAlignment="1" quotePrefix="1">
      <alignment horizontal="lef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/>
    </xf>
    <xf numFmtId="167" fontId="0" fillId="0" borderId="0" xfId="42" applyNumberFormat="1" applyFont="1" applyFill="1" applyAlignment="1" quotePrefix="1">
      <alignment horizontal="left"/>
    </xf>
    <xf numFmtId="17" fontId="0" fillId="0" borderId="11" xfId="0" applyNumberFormat="1" applyBorder="1" applyAlignment="1">
      <alignment horizontal="center"/>
    </xf>
    <xf numFmtId="0" fontId="0" fillId="0" borderId="11" xfId="0" applyBorder="1" applyAlignment="1" quotePrefix="1">
      <alignment horizontal="left"/>
    </xf>
    <xf numFmtId="164" fontId="0" fillId="0" borderId="11" xfId="0" applyNumberFormat="1" applyFont="1" applyBorder="1" applyAlignment="1">
      <alignment horizontal="right"/>
    </xf>
    <xf numFmtId="164" fontId="0" fillId="0" borderId="11" xfId="0" applyNumberForma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 horizontal="right"/>
    </xf>
    <xf numFmtId="164" fontId="0" fillId="0" borderId="20" xfId="0" applyNumberFormat="1" applyFill="1" applyBorder="1" applyAlignment="1">
      <alignment horizontal="right"/>
    </xf>
    <xf numFmtId="44" fontId="0" fillId="0" borderId="11" xfId="44" applyNumberFormat="1" applyFont="1" applyBorder="1" applyAlignment="1">
      <alignment/>
    </xf>
    <xf numFmtId="164" fontId="2" fillId="0" borderId="23" xfId="0" applyNumberFormat="1" applyFont="1" applyBorder="1" applyAlignment="1" quotePrefix="1">
      <alignment horizontal="center" vertical="center" wrapText="1"/>
    </xf>
    <xf numFmtId="164" fontId="2" fillId="0" borderId="24" xfId="0" applyNumberFormat="1" applyFont="1" applyBorder="1" applyAlignment="1" quotePrefix="1">
      <alignment horizontal="center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2" fillId="0" borderId="24" xfId="0" applyFont="1" applyBorder="1" applyAlignment="1" quotePrefix="1">
      <alignment horizontal="center" vertical="center"/>
    </xf>
    <xf numFmtId="0" fontId="1" fillId="0" borderId="19" xfId="0" applyFont="1" applyBorder="1" applyAlignment="1" quotePrefix="1">
      <alignment horizontal="left"/>
    </xf>
    <xf numFmtId="0" fontId="3" fillId="0" borderId="0" xfId="0" applyFont="1" applyBorder="1" applyAlignment="1">
      <alignment/>
    </xf>
    <xf numFmtId="44" fontId="3" fillId="0" borderId="16" xfId="44" applyFont="1" applyBorder="1" applyAlignment="1">
      <alignment horizontal="center"/>
    </xf>
    <xf numFmtId="10" fontId="3" fillId="0" borderId="16" xfId="59" applyNumberFormat="1" applyFont="1" applyBorder="1" applyAlignment="1">
      <alignment horizontal="center"/>
    </xf>
    <xf numFmtId="165" fontId="3" fillId="0" borderId="16" xfId="59" applyNumberFormat="1" applyFont="1" applyBorder="1" applyAlignment="1">
      <alignment horizontal="center" vertical="center"/>
    </xf>
    <xf numFmtId="0" fontId="3" fillId="0" borderId="16" xfId="42" applyNumberFormat="1" applyFont="1" applyBorder="1" applyAlignment="1">
      <alignment horizontal="center" vertical="top"/>
    </xf>
    <xf numFmtId="43" fontId="2" fillId="0" borderId="16" xfId="42" applyFont="1" applyBorder="1" applyAlignment="1">
      <alignment horizontal="center"/>
    </xf>
    <xf numFmtId="164" fontId="2" fillId="0" borderId="15" xfId="0" applyNumberFormat="1" applyFont="1" applyBorder="1" applyAlignment="1" quotePrefix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5" fontId="0" fillId="0" borderId="0" xfId="0" applyNumberFormat="1" applyBorder="1" applyAlignment="1">
      <alignment/>
    </xf>
    <xf numFmtId="44" fontId="0" fillId="0" borderId="22" xfId="0" applyNumberFormat="1" applyBorder="1" applyAlignment="1">
      <alignment/>
    </xf>
    <xf numFmtId="44" fontId="0" fillId="0" borderId="14" xfId="0" applyNumberFormat="1" applyBorder="1" applyAlignment="1">
      <alignment/>
    </xf>
    <xf numFmtId="44" fontId="0" fillId="0" borderId="20" xfId="0" applyNumberFormat="1" applyBorder="1" applyAlignment="1">
      <alignment/>
    </xf>
    <xf numFmtId="0" fontId="0" fillId="0" borderId="0" xfId="0" applyFont="1" applyAlignment="1" quotePrefix="1">
      <alignment horizontal="left"/>
    </xf>
    <xf numFmtId="14" fontId="0" fillId="0" borderId="10" xfId="0" applyNumberFormat="1" applyFont="1" applyFill="1" applyBorder="1" applyAlignment="1" quotePrefix="1">
      <alignment horizontal="left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wrapText="1"/>
    </xf>
    <xf numFmtId="10" fontId="0" fillId="0" borderId="0" xfId="0" applyNumberFormat="1" applyAlignment="1">
      <alignment horizontal="center"/>
    </xf>
    <xf numFmtId="0" fontId="8" fillId="33" borderId="0" xfId="0" applyFont="1" applyFill="1" applyBorder="1" applyAlignment="1">
      <alignment horizontal="left"/>
    </xf>
    <xf numFmtId="14" fontId="8" fillId="33" borderId="0" xfId="0" applyNumberFormat="1" applyFont="1" applyFill="1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" fontId="0" fillId="0" borderId="28" xfId="0" applyNumberFormat="1" applyBorder="1" applyAlignment="1">
      <alignment/>
    </xf>
    <xf numFmtId="17" fontId="0" fillId="0" borderId="30" xfId="0" applyNumberFormat="1" applyBorder="1" applyAlignment="1">
      <alignment/>
    </xf>
    <xf numFmtId="17" fontId="0" fillId="0" borderId="31" xfId="0" applyNumberForma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1" xfId="0" applyBorder="1" applyAlignment="1">
      <alignment horizontal="left"/>
    </xf>
    <xf numFmtId="164" fontId="10" fillId="0" borderId="35" xfId="0" applyNumberFormat="1" applyFont="1" applyBorder="1" applyAlignment="1">
      <alignment horizontal="center" wrapText="1"/>
    </xf>
    <xf numFmtId="164" fontId="2" fillId="0" borderId="35" xfId="0" applyNumberFormat="1" applyFont="1" applyBorder="1" applyAlignment="1" quotePrefix="1">
      <alignment horizontal="center" wrapText="1"/>
    </xf>
    <xf numFmtId="164" fontId="2" fillId="0" borderId="11" xfId="0" applyNumberFormat="1" applyFont="1" applyBorder="1" applyAlignment="1" quotePrefix="1">
      <alignment horizontal="center" wrapText="1"/>
    </xf>
    <xf numFmtId="168" fontId="0" fillId="0" borderId="24" xfId="0" applyNumberFormat="1" applyBorder="1" applyAlignment="1">
      <alignment horizontal="center"/>
    </xf>
    <xf numFmtId="168" fontId="0" fillId="0" borderId="25" xfId="0" applyNumberFormat="1" applyBorder="1" applyAlignment="1">
      <alignment horizontal="center"/>
    </xf>
    <xf numFmtId="164" fontId="2" fillId="0" borderId="10" xfId="0" applyNumberFormat="1" applyFont="1" applyBorder="1" applyAlignment="1" quotePrefix="1">
      <alignment horizontal="center" vertical="center" wrapText="1"/>
    </xf>
    <xf numFmtId="0" fontId="2" fillId="0" borderId="36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top"/>
    </xf>
    <xf numFmtId="43" fontId="2" fillId="0" borderId="36" xfId="42" applyFont="1" applyBorder="1" applyAlignment="1">
      <alignment/>
    </xf>
    <xf numFmtId="43" fontId="2" fillId="0" borderId="10" xfId="42" applyFont="1" applyBorder="1" applyAlignment="1">
      <alignment horizontal="center"/>
    </xf>
    <xf numFmtId="44" fontId="0" fillId="0" borderId="10" xfId="44" applyNumberFormat="1" applyFont="1" applyBorder="1" applyAlignment="1">
      <alignment/>
    </xf>
    <xf numFmtId="44" fontId="0" fillId="0" borderId="17" xfId="44" applyNumberFormat="1" applyFont="1" applyBorder="1" applyAlignment="1">
      <alignment/>
    </xf>
    <xf numFmtId="0" fontId="3" fillId="0" borderId="10" xfId="0" applyFont="1" applyBorder="1" applyAlignment="1" quotePrefix="1">
      <alignment horizontal="left"/>
    </xf>
    <xf numFmtId="0" fontId="3" fillId="0" borderId="10" xfId="0" applyFont="1" applyBorder="1" applyAlignment="1">
      <alignment/>
    </xf>
    <xf numFmtId="0" fontId="0" fillId="0" borderId="37" xfId="0" applyBorder="1" applyAlignment="1">
      <alignment/>
    </xf>
    <xf numFmtId="0" fontId="0" fillId="0" borderId="0" xfId="0" applyFill="1" applyBorder="1" applyAlignment="1">
      <alignment/>
    </xf>
    <xf numFmtId="0" fontId="0" fillId="0" borderId="38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2" fillId="0" borderId="10" xfId="0" applyFont="1" applyBorder="1" applyAlignment="1">
      <alignment horizontal="left" vertical="top"/>
    </xf>
    <xf numFmtId="168" fontId="0" fillId="34" borderId="39" xfId="0" applyNumberFormat="1" applyFill="1" applyBorder="1" applyAlignment="1">
      <alignment horizontal="center"/>
    </xf>
    <xf numFmtId="164" fontId="3" fillId="0" borderId="16" xfId="0" applyNumberFormat="1" applyFont="1" applyBorder="1" applyAlignment="1">
      <alignment horizontal="right"/>
    </xf>
    <xf numFmtId="17" fontId="0" fillId="0" borderId="12" xfId="0" applyNumberFormat="1" applyBorder="1" applyAlignment="1">
      <alignment horizontal="center"/>
    </xf>
    <xf numFmtId="14" fontId="8" fillId="3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/>
    </xf>
    <xf numFmtId="44" fontId="0" fillId="0" borderId="36" xfId="44" applyNumberFormat="1" applyFont="1" applyBorder="1" applyAlignment="1">
      <alignment/>
    </xf>
    <xf numFmtId="44" fontId="0" fillId="0" borderId="12" xfId="44" applyNumberFormat="1" applyFont="1" applyBorder="1" applyAlignment="1">
      <alignment/>
    </xf>
    <xf numFmtId="168" fontId="0" fillId="0" borderId="0" xfId="0" applyNumberFormat="1" applyFont="1" applyFill="1" applyBorder="1" applyAlignment="1">
      <alignment horizontal="right"/>
    </xf>
    <xf numFmtId="164" fontId="0" fillId="0" borderId="21" xfId="0" applyNumberFormat="1" applyFont="1" applyFill="1" applyBorder="1" applyAlignment="1">
      <alignment horizontal="right"/>
    </xf>
    <xf numFmtId="0" fontId="0" fillId="0" borderId="0" xfId="0" applyFont="1" applyAlignment="1" quotePrefix="1">
      <alignment horizontal="left"/>
    </xf>
    <xf numFmtId="0" fontId="0" fillId="0" borderId="40" xfId="0" applyBorder="1" applyAlignment="1">
      <alignment/>
    </xf>
    <xf numFmtId="0" fontId="0" fillId="0" borderId="28" xfId="0" applyBorder="1" applyAlignment="1">
      <alignment/>
    </xf>
    <xf numFmtId="0" fontId="0" fillId="0" borderId="41" xfId="0" applyBorder="1" applyAlignment="1">
      <alignment/>
    </xf>
    <xf numFmtId="166" fontId="0" fillId="0" borderId="0" xfId="44" applyNumberFormat="1" applyFont="1" applyBorder="1" applyAlignment="1">
      <alignment/>
    </xf>
    <xf numFmtId="0" fontId="0" fillId="0" borderId="32" xfId="0" applyBorder="1" applyAlignment="1">
      <alignment/>
    </xf>
    <xf numFmtId="166" fontId="0" fillId="0" borderId="10" xfId="44" applyNumberFormat="1" applyFont="1" applyBorder="1" applyAlignment="1">
      <alignment/>
    </xf>
    <xf numFmtId="166" fontId="0" fillId="0" borderId="42" xfId="44" applyNumberFormat="1" applyFont="1" applyBorder="1" applyAlignment="1">
      <alignment/>
    </xf>
    <xf numFmtId="0" fontId="0" fillId="0" borderId="43" xfId="0" applyBorder="1" applyAlignment="1">
      <alignment/>
    </xf>
    <xf numFmtId="0" fontId="1" fillId="0" borderId="44" xfId="0" applyFont="1" applyBorder="1" applyAlignment="1" quotePrefix="1">
      <alignment horizontal="center" vertical="center" wrapText="1"/>
    </xf>
    <xf numFmtId="0" fontId="1" fillId="0" borderId="35" xfId="0" applyFont="1" applyBorder="1" applyAlignment="1" quotePrefix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168" fontId="0" fillId="0" borderId="11" xfId="0" applyNumberFormat="1" applyFont="1" applyFill="1" applyBorder="1" applyAlignment="1" quotePrefix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4" fillId="0" borderId="46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2" xfId="0" applyBorder="1" applyAlignment="1" quotePrefix="1">
      <alignment horizontal="left"/>
    </xf>
    <xf numFmtId="0" fontId="1" fillId="0" borderId="45" xfId="0" applyFont="1" applyBorder="1" applyAlignment="1">
      <alignment horizontal="center"/>
    </xf>
    <xf numFmtId="0" fontId="12" fillId="0" borderId="11" xfId="0" applyFont="1" applyFill="1" applyBorder="1" applyAlignment="1" quotePrefix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13" fillId="0" borderId="0" xfId="0" applyFont="1" applyFill="1" applyBorder="1" applyAlignment="1" quotePrefix="1">
      <alignment horizontal="left"/>
    </xf>
    <xf numFmtId="0" fontId="14" fillId="0" borderId="0" xfId="0" applyFont="1" applyBorder="1" applyAlignment="1" quotePrefix="1">
      <alignment horizontal="left" vertical="center"/>
    </xf>
    <xf numFmtId="0" fontId="14" fillId="0" borderId="45" xfId="0" applyFont="1" applyBorder="1" applyAlignment="1" quotePrefix="1">
      <alignment horizontal="left" vertical="center"/>
    </xf>
    <xf numFmtId="0" fontId="14" fillId="0" borderId="49" xfId="0" applyFont="1" applyBorder="1" applyAlignment="1" quotePrefix="1">
      <alignment horizontal="left" vertical="center"/>
    </xf>
    <xf numFmtId="0" fontId="14" fillId="0" borderId="32" xfId="0" applyFont="1" applyBorder="1" applyAlignment="1" quotePrefix="1">
      <alignment horizontal="left" vertical="center"/>
    </xf>
    <xf numFmtId="0" fontId="1" fillId="0" borderId="50" xfId="0" applyFont="1" applyBorder="1" applyAlignment="1" quotePrefix="1">
      <alignment horizontal="center" vertical="center" wrapText="1"/>
    </xf>
    <xf numFmtId="0" fontId="14" fillId="0" borderId="51" xfId="0" applyFont="1" applyBorder="1" applyAlignment="1" quotePrefix="1">
      <alignment horizontal="right"/>
    </xf>
    <xf numFmtId="0" fontId="15" fillId="0" borderId="21" xfId="0" applyFont="1" applyFill="1" applyBorder="1" applyAlignment="1" quotePrefix="1">
      <alignment horizontal="center" vertical="center"/>
    </xf>
    <xf numFmtId="0" fontId="14" fillId="0" borderId="21" xfId="0" applyFont="1" applyBorder="1" applyAlignment="1" quotePrefix="1">
      <alignment horizontal="left" vertical="center"/>
    </xf>
    <xf numFmtId="0" fontId="14" fillId="0" borderId="11" xfId="0" applyFont="1" applyBorder="1" applyAlignment="1" quotePrefix="1">
      <alignment horizontal="left" vertical="center"/>
    </xf>
    <xf numFmtId="0" fontId="0" fillId="0" borderId="28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quotePrefix="1">
      <alignment horizontal="left"/>
    </xf>
    <xf numFmtId="0" fontId="13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172" fontId="0" fillId="36" borderId="32" xfId="0" applyNumberFormat="1" applyFill="1" applyBorder="1" applyAlignment="1">
      <alignment horizontal="center"/>
    </xf>
    <xf numFmtId="0" fontId="16" fillId="0" borderId="0" xfId="0" applyFont="1" applyAlignment="1" quotePrefix="1">
      <alignment horizontal="left"/>
    </xf>
    <xf numFmtId="0" fontId="17" fillId="0" borderId="0" xfId="0" applyFont="1" applyAlignment="1" quotePrefix="1">
      <alignment horizontal="left"/>
    </xf>
    <xf numFmtId="0" fontId="14" fillId="0" borderId="52" xfId="0" applyFont="1" applyBorder="1" applyAlignment="1" quotePrefix="1">
      <alignment horizontal="center" vertical="center" wrapText="1"/>
    </xf>
    <xf numFmtId="0" fontId="14" fillId="0" borderId="53" xfId="0" applyFont="1" applyBorder="1" applyAlignment="1" quotePrefix="1">
      <alignment horizontal="center" vertical="center" wrapText="1"/>
    </xf>
    <xf numFmtId="0" fontId="14" fillId="0" borderId="54" xfId="0" applyFont="1" applyBorder="1" applyAlignment="1" quotePrefix="1">
      <alignment horizontal="center" vertical="center" wrapText="1"/>
    </xf>
    <xf numFmtId="0" fontId="14" fillId="0" borderId="0" xfId="0" applyFont="1" applyAlignment="1" quotePrefix="1">
      <alignment horizontal="left" vertical="center"/>
    </xf>
    <xf numFmtId="0" fontId="0" fillId="0" borderId="16" xfId="0" applyBorder="1" applyAlignment="1" quotePrefix="1">
      <alignment horizontal="right"/>
    </xf>
    <xf numFmtId="0" fontId="0" fillId="0" borderId="16" xfId="0" applyBorder="1" applyAlignment="1">
      <alignment horizontal="center"/>
    </xf>
    <xf numFmtId="44" fontId="13" fillId="36" borderId="55" xfId="44" applyFont="1" applyFill="1" applyBorder="1" applyAlignment="1">
      <alignment horizontal="center"/>
    </xf>
    <xf numFmtId="44" fontId="13" fillId="36" borderId="56" xfId="44" applyFont="1" applyFill="1" applyBorder="1" applyAlignment="1">
      <alignment horizontal="center"/>
    </xf>
    <xf numFmtId="44" fontId="13" fillId="36" borderId="57" xfId="44" applyFont="1" applyFill="1" applyBorder="1" applyAlignment="1">
      <alignment horizontal="center"/>
    </xf>
    <xf numFmtId="166" fontId="0" fillId="0" borderId="18" xfId="44" applyNumberFormat="1" applyFont="1" applyBorder="1" applyAlignment="1">
      <alignment vertical="center"/>
    </xf>
    <xf numFmtId="166" fontId="0" fillId="0" borderId="19" xfId="44" applyNumberFormat="1" applyFont="1" applyBorder="1" applyAlignment="1">
      <alignment vertical="center"/>
    </xf>
    <xf numFmtId="166" fontId="0" fillId="0" borderId="58" xfId="44" applyNumberFormat="1" applyFont="1" applyBorder="1" applyAlignment="1">
      <alignment vertical="center"/>
    </xf>
    <xf numFmtId="0" fontId="10" fillId="0" borderId="34" xfId="0" applyFont="1" applyBorder="1" applyAlignment="1" quotePrefix="1">
      <alignment horizontal="center" vertical="center" wrapText="1"/>
    </xf>
    <xf numFmtId="43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0" fontId="0" fillId="37" borderId="0" xfId="0" applyFill="1" applyAlignment="1">
      <alignment/>
    </xf>
    <xf numFmtId="0" fontId="14" fillId="0" borderId="49" xfId="0" applyFont="1" applyBorder="1" applyAlignment="1" quotePrefix="1">
      <alignment horizontal="center"/>
    </xf>
    <xf numFmtId="14" fontId="0" fillId="0" borderId="12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0" fontId="1" fillId="33" borderId="0" xfId="59" applyNumberFormat="1" applyFont="1" applyFill="1" applyAlignment="1" quotePrefix="1">
      <alignment horizontal="center" vertical="center" wrapText="1"/>
    </xf>
    <xf numFmtId="14" fontId="3" fillId="0" borderId="16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2" fillId="0" borderId="24" xfId="0" applyFont="1" applyBorder="1" applyAlignment="1" quotePrefix="1">
      <alignment horizontal="center" vertical="center" wrapText="1"/>
    </xf>
    <xf numFmtId="164" fontId="3" fillId="0" borderId="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wrapText="1"/>
    </xf>
    <xf numFmtId="0" fontId="0" fillId="0" borderId="2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59" xfId="0" applyNumberFormat="1" applyBorder="1" applyAlignment="1">
      <alignment/>
    </xf>
    <xf numFmtId="0" fontId="1" fillId="0" borderId="60" xfId="0" applyFont="1" applyBorder="1" applyAlignment="1" quotePrefix="1">
      <alignment horizontal="left" vertical="center" wrapText="1"/>
    </xf>
    <xf numFmtId="0" fontId="10" fillId="0" borderId="61" xfId="0" applyFont="1" applyFill="1" applyBorder="1" applyAlignment="1" quotePrefix="1">
      <alignment horizontal="left" vertical="center" wrapText="1"/>
    </xf>
    <xf numFmtId="166" fontId="0" fillId="0" borderId="23" xfId="44" applyNumberFormat="1" applyFont="1" applyFill="1" applyBorder="1" applyAlignment="1">
      <alignment vertical="center"/>
    </xf>
    <xf numFmtId="166" fontId="0" fillId="0" borderId="24" xfId="44" applyNumberFormat="1" applyFont="1" applyFill="1" applyBorder="1" applyAlignment="1">
      <alignment vertical="center"/>
    </xf>
    <xf numFmtId="166" fontId="1" fillId="0" borderId="62" xfId="44" applyNumberFormat="1" applyFont="1" applyFill="1" applyBorder="1" applyAlignment="1">
      <alignment vertical="center"/>
    </xf>
    <xf numFmtId="0" fontId="13" fillId="34" borderId="0" xfId="0" applyFont="1" applyFill="1" applyAlignment="1" quotePrefix="1">
      <alignment horizontal="left"/>
    </xf>
    <xf numFmtId="164" fontId="1" fillId="0" borderId="39" xfId="0" applyNumberFormat="1" applyFont="1" applyBorder="1" applyAlignment="1">
      <alignment horizontal="right"/>
    </xf>
    <xf numFmtId="14" fontId="0" fillId="0" borderId="11" xfId="0" applyNumberFormat="1" applyFont="1" applyFill="1" applyBorder="1" applyAlignment="1">
      <alignment/>
    </xf>
    <xf numFmtId="164" fontId="1" fillId="0" borderId="20" xfId="0" applyNumberFormat="1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64" fontId="0" fillId="0" borderId="21" xfId="0" applyNumberFormat="1" applyFont="1" applyFill="1" applyBorder="1" applyAlignment="1" quotePrefix="1">
      <alignment horizontal="center" vertical="center"/>
    </xf>
    <xf numFmtId="164" fontId="2" fillId="37" borderId="24" xfId="0" applyNumberFormat="1" applyFont="1" applyFill="1" applyBorder="1" applyAlignment="1" quotePrefix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47" xfId="0" applyFont="1" applyBorder="1" applyAlignment="1" quotePrefix="1">
      <alignment horizontal="center" vertical="center" wrapText="1"/>
    </xf>
    <xf numFmtId="0" fontId="0" fillId="0" borderId="38" xfId="0" applyNumberFormat="1" applyBorder="1" applyAlignment="1">
      <alignment/>
    </xf>
    <xf numFmtId="0" fontId="0" fillId="0" borderId="63" xfId="0" applyNumberFormat="1" applyBorder="1" applyAlignment="1">
      <alignment/>
    </xf>
    <xf numFmtId="0" fontId="0" fillId="0" borderId="64" xfId="0" applyNumberFormat="1" applyBorder="1" applyAlignment="1">
      <alignment/>
    </xf>
    <xf numFmtId="0" fontId="7" fillId="0" borderId="0" xfId="0" applyFont="1" applyAlignment="1" quotePrefix="1">
      <alignment horizontal="left"/>
    </xf>
    <xf numFmtId="0" fontId="22" fillId="0" borderId="0" xfId="0" applyFont="1" applyAlignment="1">
      <alignment/>
    </xf>
    <xf numFmtId="164" fontId="2" fillId="0" borderId="35" xfId="0" applyNumberFormat="1" applyFont="1" applyBorder="1" applyAlignment="1">
      <alignment horizontal="center" wrapText="1"/>
    </xf>
    <xf numFmtId="0" fontId="0" fillId="0" borderId="0" xfId="0" applyBorder="1" applyAlignment="1" quotePrefix="1">
      <alignment horizontal="center"/>
    </xf>
    <xf numFmtId="164" fontId="2" fillId="0" borderId="11" xfId="0" applyNumberFormat="1" applyFont="1" applyBorder="1" applyAlignment="1">
      <alignment horizontal="center" wrapText="1"/>
    </xf>
    <xf numFmtId="0" fontId="0" fillId="0" borderId="0" xfId="0" applyFont="1" applyBorder="1" applyAlignment="1" quotePrefix="1">
      <alignment horizontal="center"/>
    </xf>
    <xf numFmtId="0" fontId="0" fillId="0" borderId="33" xfId="0" applyBorder="1" applyAlignment="1">
      <alignment/>
    </xf>
    <xf numFmtId="171" fontId="0" fillId="0" borderId="33" xfId="59" applyNumberFormat="1" applyFont="1" applyBorder="1" applyAlignment="1">
      <alignment horizontal="center"/>
    </xf>
    <xf numFmtId="171" fontId="0" fillId="0" borderId="33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5" xfId="0" applyBorder="1" applyAlignment="1">
      <alignment/>
    </xf>
    <xf numFmtId="171" fontId="0" fillId="0" borderId="48" xfId="59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2" fillId="0" borderId="49" xfId="0" applyNumberFormat="1" applyFont="1" applyBorder="1" applyAlignment="1">
      <alignment horizontal="center"/>
    </xf>
    <xf numFmtId="164" fontId="2" fillId="0" borderId="45" xfId="0" applyNumberFormat="1" applyFont="1" applyBorder="1" applyAlignment="1">
      <alignment horizontal="centerContinuous"/>
    </xf>
    <xf numFmtId="0" fontId="0" fillId="0" borderId="45" xfId="0" applyBorder="1" applyAlignment="1">
      <alignment horizontal="centerContinuous"/>
    </xf>
    <xf numFmtId="164" fontId="2" fillId="0" borderId="32" xfId="0" applyNumberFormat="1" applyFont="1" applyBorder="1" applyAlignment="1">
      <alignment horizontal="center"/>
    </xf>
    <xf numFmtId="168" fontId="0" fillId="0" borderId="45" xfId="0" applyNumberFormat="1" applyFont="1" applyFill="1" applyBorder="1" applyAlignment="1">
      <alignment horizontal="center" vertical="center"/>
    </xf>
    <xf numFmtId="168" fontId="0" fillId="0" borderId="5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 quotePrefix="1">
      <alignment horizontal="center" vertical="center"/>
    </xf>
    <xf numFmtId="0" fontId="10" fillId="36" borderId="61" xfId="0" applyFont="1" applyFill="1" applyBorder="1" applyAlignment="1" quotePrefix="1">
      <alignment horizontal="left" vertical="center" wrapText="1"/>
    </xf>
    <xf numFmtId="166" fontId="0" fillId="36" borderId="23" xfId="44" applyNumberFormat="1" applyFont="1" applyFill="1" applyBorder="1" applyAlignment="1">
      <alignment vertical="center"/>
    </xf>
    <xf numFmtId="166" fontId="0" fillId="36" borderId="24" xfId="44" applyNumberFormat="1" applyFont="1" applyFill="1" applyBorder="1" applyAlignment="1">
      <alignment vertical="center"/>
    </xf>
    <xf numFmtId="166" fontId="1" fillId="36" borderId="62" xfId="44" applyNumberFormat="1" applyFont="1" applyFill="1" applyBorder="1" applyAlignment="1">
      <alignment vertical="center"/>
    </xf>
    <xf numFmtId="0" fontId="1" fillId="0" borderId="10" xfId="0" applyFont="1" applyBorder="1" applyAlignment="1" quotePrefix="1">
      <alignment horizontal="left"/>
    </xf>
    <xf numFmtId="44" fontId="0" fillId="0" borderId="0" xfId="0" applyNumberFormat="1" applyAlignment="1">
      <alignment/>
    </xf>
    <xf numFmtId="164" fontId="21" fillId="0" borderId="0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 quotePrefix="1">
      <alignment horizontal="center"/>
    </xf>
    <xf numFmtId="164" fontId="21" fillId="0" borderId="21" xfId="0" applyNumberFormat="1" applyFont="1" applyFill="1" applyBorder="1" applyAlignment="1" quotePrefix="1">
      <alignment horizontal="left"/>
    </xf>
    <xf numFmtId="10" fontId="0" fillId="0" borderId="21" xfId="59" applyNumberFormat="1" applyFont="1" applyFill="1" applyBorder="1" applyAlignment="1" quotePrefix="1">
      <alignment horizontal="center"/>
    </xf>
    <xf numFmtId="0" fontId="13" fillId="0" borderId="0" xfId="0" applyFont="1" applyAlignment="1" quotePrefix="1">
      <alignment horizontal="center" vertical="center" wrapText="1"/>
    </xf>
    <xf numFmtId="0" fontId="0" fillId="33" borderId="0" xfId="0" applyFill="1" applyAlignment="1">
      <alignment/>
    </xf>
    <xf numFmtId="172" fontId="0" fillId="36" borderId="34" xfId="0" applyNumberFormat="1" applyFill="1" applyBorder="1" applyAlignment="1">
      <alignment horizontal="center"/>
    </xf>
    <xf numFmtId="0" fontId="13" fillId="0" borderId="0" xfId="0" applyFont="1" applyFill="1" applyAlignment="1" quotePrefix="1">
      <alignment horizontal="left"/>
    </xf>
    <xf numFmtId="44" fontId="13" fillId="38" borderId="55" xfId="44" applyFont="1" applyFill="1" applyBorder="1" applyAlignment="1">
      <alignment/>
    </xf>
    <xf numFmtId="44" fontId="13" fillId="38" borderId="56" xfId="44" applyFont="1" applyFill="1" applyBorder="1" applyAlignment="1">
      <alignment/>
    </xf>
    <xf numFmtId="0" fontId="0" fillId="0" borderId="0" xfId="0" applyFont="1" applyAlignment="1" quotePrefix="1">
      <alignment horizontal="left"/>
    </xf>
    <xf numFmtId="44" fontId="13" fillId="38" borderId="57" xfId="44" applyFont="1" applyFill="1" applyBorder="1" applyAlignment="1">
      <alignment/>
    </xf>
    <xf numFmtId="0" fontId="0" fillId="33" borderId="0" xfId="0" applyFont="1" applyFill="1" applyAlignment="1" quotePrefix="1">
      <alignment horizontal="left"/>
    </xf>
    <xf numFmtId="10" fontId="61" fillId="0" borderId="0" xfId="59" applyNumberFormat="1" applyFont="1" applyBorder="1" applyAlignment="1" quotePrefix="1">
      <alignment horizontal="left"/>
    </xf>
    <xf numFmtId="10" fontId="0" fillId="0" borderId="0" xfId="59" applyNumberFormat="1" applyFont="1" applyFill="1" applyAlignment="1" quotePrefix="1">
      <alignment horizontal="center"/>
    </xf>
    <xf numFmtId="44" fontId="13" fillId="9" borderId="55" xfId="44" applyFont="1" applyFill="1" applyBorder="1" applyAlignment="1">
      <alignment/>
    </xf>
    <xf numFmtId="44" fontId="13" fillId="9" borderId="57" xfId="44" applyFont="1" applyFill="1" applyBorder="1" applyAlignment="1">
      <alignment/>
    </xf>
    <xf numFmtId="172" fontId="0" fillId="39" borderId="32" xfId="0" applyNumberFormat="1" applyFill="1" applyBorder="1" applyAlignment="1">
      <alignment horizontal="center"/>
    </xf>
    <xf numFmtId="0" fontId="62" fillId="40" borderId="0" xfId="0" applyFont="1" applyFill="1" applyAlignment="1">
      <alignment/>
    </xf>
    <xf numFmtId="0" fontId="22" fillId="40" borderId="0" xfId="0" applyFont="1" applyFill="1" applyAlignment="1">
      <alignment/>
    </xf>
    <xf numFmtId="14" fontId="6" fillId="40" borderId="10" xfId="0" applyNumberFormat="1" applyFont="1" applyFill="1" applyBorder="1" applyAlignment="1">
      <alignment horizontal="center"/>
    </xf>
    <xf numFmtId="10" fontId="0" fillId="32" borderId="0" xfId="59" applyNumberFormat="1" applyFont="1" applyFill="1" applyAlignment="1" quotePrefix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10" fontId="0" fillId="32" borderId="0" xfId="59" applyNumberFormat="1" applyFont="1" applyFill="1" applyAlignment="1">
      <alignment horizontal="center"/>
    </xf>
    <xf numFmtId="14" fontId="0" fillId="32" borderId="0" xfId="0" applyNumberFormat="1" applyFill="1" applyAlignment="1">
      <alignment/>
    </xf>
    <xf numFmtId="10" fontId="0" fillId="32" borderId="0" xfId="0" applyNumberFormat="1" applyFill="1" applyAlignment="1">
      <alignment horizontal="center"/>
    </xf>
    <xf numFmtId="0" fontId="7" fillId="32" borderId="0" xfId="0" applyFont="1" applyFill="1" applyAlignment="1" quotePrefix="1">
      <alignment horizontal="left"/>
    </xf>
    <xf numFmtId="168" fontId="8" fillId="40" borderId="0" xfId="0" applyNumberFormat="1" applyFont="1" applyFill="1" applyBorder="1" applyAlignment="1">
      <alignment horizontal="right"/>
    </xf>
    <xf numFmtId="164" fontId="8" fillId="40" borderId="0" xfId="0" applyNumberFormat="1" applyFont="1" applyFill="1" applyBorder="1" applyAlignment="1">
      <alignment horizontal="right"/>
    </xf>
    <xf numFmtId="14" fontId="8" fillId="40" borderId="0" xfId="0" applyNumberFormat="1" applyFont="1" applyFill="1" applyBorder="1" applyAlignment="1">
      <alignment/>
    </xf>
    <xf numFmtId="0" fontId="9" fillId="40" borderId="0" xfId="0" applyFont="1" applyFill="1" applyBorder="1" applyAlignment="1">
      <alignment horizontal="center"/>
    </xf>
    <xf numFmtId="0" fontId="9" fillId="40" borderId="11" xfId="0" applyFont="1" applyFill="1" applyBorder="1" applyAlignment="1">
      <alignment horizontal="center"/>
    </xf>
    <xf numFmtId="1" fontId="9" fillId="40" borderId="0" xfId="0" applyNumberFormat="1" applyFont="1" applyFill="1" applyBorder="1" applyAlignment="1">
      <alignment horizontal="center"/>
    </xf>
    <xf numFmtId="1" fontId="9" fillId="40" borderId="11" xfId="0" applyNumberFormat="1" applyFont="1" applyFill="1" applyBorder="1" applyAlignment="1">
      <alignment horizontal="center"/>
    </xf>
    <xf numFmtId="167" fontId="0" fillId="0" borderId="0" xfId="42" applyNumberFormat="1" applyFont="1" applyAlignment="1" quotePrefix="1">
      <alignment horizontal="left"/>
    </xf>
    <xf numFmtId="167" fontId="0" fillId="0" borderId="0" xfId="42" applyNumberFormat="1" applyFont="1" applyAlignment="1">
      <alignment/>
    </xf>
    <xf numFmtId="167" fontId="0" fillId="0" borderId="0" xfId="42" applyNumberFormat="1" applyFont="1" applyBorder="1" applyAlignment="1">
      <alignment/>
    </xf>
    <xf numFmtId="164" fontId="0" fillId="0" borderId="11" xfId="0" applyNumberFormat="1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164" fontId="13" fillId="0" borderId="29" xfId="0" applyNumberFormat="1" applyFont="1" applyBorder="1" applyAlignment="1">
      <alignment/>
    </xf>
    <xf numFmtId="164" fontId="13" fillId="0" borderId="0" xfId="0" applyNumberFormat="1" applyFont="1" applyAlignment="1">
      <alignment/>
    </xf>
    <xf numFmtId="164" fontId="13" fillId="0" borderId="59" xfId="0" applyNumberFormat="1" applyFont="1" applyBorder="1" applyAlignment="1">
      <alignment/>
    </xf>
    <xf numFmtId="164" fontId="13" fillId="0" borderId="28" xfId="0" applyNumberFormat="1" applyFont="1" applyBorder="1" applyAlignment="1">
      <alignment/>
    </xf>
    <xf numFmtId="164" fontId="13" fillId="0" borderId="30" xfId="0" applyNumberFormat="1" applyFont="1" applyBorder="1" applyAlignment="1">
      <alignment/>
    </xf>
    <xf numFmtId="164" fontId="13" fillId="0" borderId="31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10" fontId="0" fillId="0" borderId="0" xfId="59" applyNumberFormat="1" applyFont="1" applyFill="1" applyAlignment="1" quotePrefix="1">
      <alignment horizontal="center"/>
    </xf>
    <xf numFmtId="0" fontId="0" fillId="41" borderId="0" xfId="0" applyFill="1" applyAlignment="1">
      <alignment/>
    </xf>
    <xf numFmtId="10" fontId="0" fillId="0" borderId="0" xfId="59" applyNumberFormat="1" applyFont="1" applyFill="1" applyAlignment="1" quotePrefix="1">
      <alignment horizontal="center"/>
    </xf>
    <xf numFmtId="10" fontId="0" fillId="0" borderId="0" xfId="59" applyNumberFormat="1" applyFont="1" applyFill="1" applyAlignment="1">
      <alignment horizontal="center"/>
    </xf>
    <xf numFmtId="14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center"/>
    </xf>
    <xf numFmtId="0" fontId="7" fillId="0" borderId="0" xfId="0" applyFont="1" applyFill="1" applyAlignment="1" quotePrefix="1">
      <alignment horizontal="left"/>
    </xf>
    <xf numFmtId="172" fontId="0" fillId="35" borderId="32" xfId="0" applyNumberFormat="1" applyFill="1" applyBorder="1" applyAlignment="1">
      <alignment horizontal="center"/>
    </xf>
    <xf numFmtId="44" fontId="13" fillId="35" borderId="55" xfId="44" applyFont="1" applyFill="1" applyBorder="1" applyAlignment="1">
      <alignment horizontal="center"/>
    </xf>
    <xf numFmtId="44" fontId="13" fillId="35" borderId="55" xfId="44" applyFont="1" applyFill="1" applyBorder="1" applyAlignment="1">
      <alignment/>
    </xf>
    <xf numFmtId="44" fontId="13" fillId="42" borderId="55" xfId="44" applyFont="1" applyFill="1" applyBorder="1" applyAlignment="1">
      <alignment/>
    </xf>
    <xf numFmtId="44" fontId="13" fillId="42" borderId="56" xfId="0" applyNumberFormat="1" applyFont="1" applyFill="1" applyBorder="1" applyAlignment="1">
      <alignment horizontal="center"/>
    </xf>
    <xf numFmtId="0" fontId="13" fillId="42" borderId="0" xfId="0" applyFont="1" applyFill="1" applyAlignment="1" quotePrefix="1">
      <alignment horizontal="left"/>
    </xf>
    <xf numFmtId="44" fontId="13" fillId="34" borderId="55" xfId="44" applyFont="1" applyFill="1" applyBorder="1" applyAlignment="1">
      <alignment/>
    </xf>
    <xf numFmtId="0" fontId="13" fillId="38" borderId="0" xfId="0" applyFont="1" applyFill="1" applyAlignment="1" quotePrefix="1">
      <alignment horizontal="left"/>
    </xf>
    <xf numFmtId="0" fontId="13" fillId="32" borderId="0" xfId="0" applyFont="1" applyFill="1" applyAlignment="1" quotePrefix="1">
      <alignment horizontal="left"/>
    </xf>
    <xf numFmtId="172" fontId="0" fillId="39" borderId="34" xfId="0" applyNumberFormat="1" applyFill="1" applyBorder="1" applyAlignment="1">
      <alignment horizontal="center"/>
    </xf>
    <xf numFmtId="0" fontId="0" fillId="35" borderId="21" xfId="0" applyFill="1" applyBorder="1" applyAlignment="1">
      <alignment/>
    </xf>
    <xf numFmtId="44" fontId="13" fillId="16" borderId="57" xfId="44" applyFont="1" applyFill="1" applyBorder="1" applyAlignment="1">
      <alignment/>
    </xf>
    <xf numFmtId="44" fontId="13" fillId="16" borderId="55" xfId="44" applyFont="1" applyFill="1" applyBorder="1" applyAlignment="1">
      <alignment/>
    </xf>
    <xf numFmtId="44" fontId="13" fillId="34" borderId="56" xfId="0" applyNumberFormat="1" applyFont="1" applyFill="1" applyBorder="1" applyAlignment="1">
      <alignment horizontal="center"/>
    </xf>
    <xf numFmtId="44" fontId="13" fillId="32" borderId="57" xfId="44" applyFont="1" applyFill="1" applyBorder="1" applyAlignment="1">
      <alignment/>
    </xf>
    <xf numFmtId="44" fontId="13" fillId="32" borderId="55" xfId="44" applyFont="1" applyFill="1" applyBorder="1" applyAlignment="1">
      <alignment/>
    </xf>
    <xf numFmtId="0" fontId="13" fillId="9" borderId="0" xfId="0" applyFont="1" applyFill="1" applyAlignment="1" quotePrefix="1">
      <alignment horizontal="left"/>
    </xf>
    <xf numFmtId="44" fontId="13" fillId="16" borderId="56" xfId="44" applyFont="1" applyFill="1" applyBorder="1" applyAlignment="1">
      <alignment/>
    </xf>
    <xf numFmtId="0" fontId="13" fillId="16" borderId="0" xfId="0" applyFont="1" applyFill="1" applyAlignment="1" quotePrefix="1">
      <alignment horizontal="left"/>
    </xf>
    <xf numFmtId="44" fontId="13" fillId="43" borderId="55" xfId="44" applyFont="1" applyFill="1" applyBorder="1" applyAlignment="1">
      <alignment horizontal="right"/>
    </xf>
    <xf numFmtId="44" fontId="13" fillId="32" borderId="56" xfId="44" applyFont="1" applyFill="1" applyBorder="1" applyAlignment="1">
      <alignment/>
    </xf>
    <xf numFmtId="0" fontId="13" fillId="13" borderId="0" xfId="0" applyFont="1" applyFill="1" applyAlignment="1" quotePrefix="1">
      <alignment horizontal="left"/>
    </xf>
    <xf numFmtId="0" fontId="13" fillId="43" borderId="0" xfId="0" applyFont="1" applyFill="1" applyAlignment="1" quotePrefix="1">
      <alignment horizontal="left"/>
    </xf>
    <xf numFmtId="44" fontId="24" fillId="40" borderId="57" xfId="44" applyFont="1" applyFill="1" applyBorder="1" applyAlignment="1">
      <alignment horizontal="right"/>
    </xf>
    <xf numFmtId="44" fontId="24" fillId="40" borderId="55" xfId="44" applyFont="1" applyFill="1" applyBorder="1" applyAlignment="1">
      <alignment horizontal="right"/>
    </xf>
    <xf numFmtId="172" fontId="0" fillId="0" borderId="32" xfId="0" applyNumberFormat="1" applyBorder="1" applyAlignment="1">
      <alignment horizontal="center"/>
    </xf>
    <xf numFmtId="44" fontId="13" fillId="7" borderId="57" xfId="44" applyFont="1" applyFill="1" applyBorder="1" applyAlignment="1">
      <alignment/>
    </xf>
    <xf numFmtId="44" fontId="13" fillId="7" borderId="55" xfId="44" applyFont="1" applyFill="1" applyBorder="1" applyAlignment="1">
      <alignment/>
    </xf>
    <xf numFmtId="172" fontId="0" fillId="0" borderId="34" xfId="0" applyNumberFormat="1" applyBorder="1" applyAlignment="1">
      <alignment horizontal="center"/>
    </xf>
    <xf numFmtId="43" fontId="0" fillId="8" borderId="22" xfId="0" applyNumberFormat="1" applyFill="1" applyBorder="1" applyAlignment="1">
      <alignment/>
    </xf>
    <xf numFmtId="43" fontId="0" fillId="8" borderId="14" xfId="0" applyNumberFormat="1" applyFill="1" applyBorder="1" applyAlignment="1">
      <alignment/>
    </xf>
    <xf numFmtId="44" fontId="13" fillId="7" borderId="56" xfId="44" applyFont="1" applyFill="1" applyBorder="1" applyAlignment="1">
      <alignment/>
    </xf>
    <xf numFmtId="44" fontId="13" fillId="44" borderId="57" xfId="44" applyFont="1" applyFill="1" applyBorder="1" applyAlignment="1">
      <alignment/>
    </xf>
    <xf numFmtId="44" fontId="13" fillId="44" borderId="55" xfId="0" applyNumberFormat="1" applyFont="1" applyFill="1" applyBorder="1" applyAlignment="1">
      <alignment/>
    </xf>
    <xf numFmtId="43" fontId="0" fillId="8" borderId="20" xfId="0" applyNumberFormat="1" applyFill="1" applyBorder="1" applyAlignment="1">
      <alignment/>
    </xf>
    <xf numFmtId="44" fontId="13" fillId="44" borderId="56" xfId="0" applyNumberFormat="1" applyFont="1" applyFill="1" applyBorder="1" applyAlignment="1">
      <alignment/>
    </xf>
    <xf numFmtId="0" fontId="11" fillId="0" borderId="0" xfId="0" applyFont="1" applyAlignment="1" quotePrefix="1">
      <alignment horizontal="left"/>
    </xf>
    <xf numFmtId="44" fontId="13" fillId="13" borderId="57" xfId="0" applyNumberFormat="1" applyFont="1" applyFill="1" applyBorder="1" applyAlignment="1">
      <alignment/>
    </xf>
    <xf numFmtId="44" fontId="13" fillId="13" borderId="55" xfId="0" applyNumberFormat="1" applyFont="1" applyFill="1" applyBorder="1" applyAlignment="1">
      <alignment/>
    </xf>
    <xf numFmtId="0" fontId="0" fillId="0" borderId="22" xfId="0" applyBorder="1" applyAlignment="1" quotePrefix="1">
      <alignment horizontal="left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Alignment="1" quotePrefix="1">
      <alignment horizontal="center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numFmt numFmtId="164" formatCode="&quot;$&quot;#,##0.00"/>
      <border/>
    </dxf>
    <dxf>
      <font>
        <name val="Arial Narrow"/>
      </font>
      <border/>
    </dxf>
    <dxf>
      <font>
        <name val="Arial Narrow"/>
      </font>
      <numFmt numFmtId="164" formatCode="&quot;$&quot;#,##0.00"/>
      <border/>
    </dxf>
    <dxf>
      <numFmt numFmtId="2" formatCode="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0</xdr:row>
      <xdr:rowOff>371475</xdr:rowOff>
    </xdr:from>
    <xdr:to>
      <xdr:col>7</xdr:col>
      <xdr:colOff>419100</xdr:colOff>
      <xdr:row>3</xdr:row>
      <xdr:rowOff>76200</xdr:rowOff>
    </xdr:to>
    <xdr:sp>
      <xdr:nvSpPr>
        <xdr:cNvPr id="1" name="Text Box 742"/>
        <xdr:cNvSpPr txBox="1">
          <a:spLocks noChangeArrowheads="1"/>
        </xdr:cNvSpPr>
      </xdr:nvSpPr>
      <xdr:spPr>
        <a:xfrm>
          <a:off x="4476750" y="371475"/>
          <a:ext cx="695325" cy="45720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5</xdr:row>
      <xdr:rowOff>381000</xdr:rowOff>
    </xdr:from>
    <xdr:to>
      <xdr:col>7</xdr:col>
      <xdr:colOff>428625</xdr:colOff>
      <xdr:row>8</xdr:row>
      <xdr:rowOff>76200</xdr:rowOff>
    </xdr:to>
    <xdr:sp>
      <xdr:nvSpPr>
        <xdr:cNvPr id="2" name="Text Box 745"/>
        <xdr:cNvSpPr txBox="1">
          <a:spLocks noChangeArrowheads="1"/>
        </xdr:cNvSpPr>
      </xdr:nvSpPr>
      <xdr:spPr>
        <a:xfrm>
          <a:off x="4486275" y="1457325"/>
          <a:ext cx="695325" cy="45720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PROJECTS\AEP%20SPP%20Trans%20Formula%20Rates%20PSO%20SWE%20OKT%20SWT\2016%20Annual%20Update\Transco_OKTCo_SWTCo\31T%20SWTCo%20FR%20CY2015%20NITS%20True-Up%20201604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ATE Summary"/>
      <sheetName val="Summary"/>
      <sheetName val="Pivot"/>
      <sheetName val="Transactions"/>
      <sheetName val="Prime-Rates"/>
    </sheetNames>
    <sheetDataSet>
      <sheetData sheetId="5">
        <row r="371">
          <cell r="E371" t="str">
            <v>4Q1979</v>
          </cell>
          <cell r="F371">
            <v>0.11699999999999999</v>
          </cell>
        </row>
        <row r="372">
          <cell r="E372" t="str">
            <v>4Q1979</v>
          </cell>
          <cell r="F372">
            <v>0.11699999999999999</v>
          </cell>
        </row>
        <row r="373">
          <cell r="E373" t="str">
            <v>4Q1979</v>
          </cell>
          <cell r="F373">
            <v>0.11699999999999999</v>
          </cell>
        </row>
        <row r="374">
          <cell r="E374" t="str">
            <v>1Q1980</v>
          </cell>
          <cell r="F374">
            <v>0.1428</v>
          </cell>
        </row>
        <row r="375">
          <cell r="E375" t="str">
            <v>1Q1980</v>
          </cell>
          <cell r="F375">
            <v>0.1428</v>
          </cell>
        </row>
        <row r="376">
          <cell r="E376" t="str">
            <v>1Q1980</v>
          </cell>
          <cell r="F376">
            <v>0.1428</v>
          </cell>
        </row>
        <row r="377">
          <cell r="E377" t="str">
            <v>2Q1980</v>
          </cell>
          <cell r="F377">
            <v>0.15393333333333334</v>
          </cell>
        </row>
        <row r="378">
          <cell r="E378" t="str">
            <v>2Q1980</v>
          </cell>
          <cell r="F378">
            <v>0.15393333333333334</v>
          </cell>
        </row>
        <row r="379">
          <cell r="E379" t="str">
            <v>2Q1980</v>
          </cell>
          <cell r="F379">
            <v>0.15393333333333334</v>
          </cell>
        </row>
        <row r="380">
          <cell r="E380" t="str">
            <v>3Q1980</v>
          </cell>
          <cell r="F380">
            <v>0.18216666666666667</v>
          </cell>
        </row>
        <row r="381">
          <cell r="E381" t="str">
            <v>3Q1980</v>
          </cell>
          <cell r="F381">
            <v>0.18216666666666667</v>
          </cell>
        </row>
        <row r="382">
          <cell r="E382" t="str">
            <v>3Q1980</v>
          </cell>
          <cell r="F382">
            <v>0.18216666666666667</v>
          </cell>
        </row>
        <row r="383">
          <cell r="E383" t="str">
            <v>4Q1980</v>
          </cell>
          <cell r="F383">
            <v>0.11743333333333332</v>
          </cell>
        </row>
        <row r="384">
          <cell r="E384" t="str">
            <v>4Q1980</v>
          </cell>
          <cell r="F384">
            <v>0.11743333333333332</v>
          </cell>
        </row>
        <row r="385">
          <cell r="E385" t="str">
            <v>4Q1980</v>
          </cell>
          <cell r="F385">
            <v>0.11743333333333332</v>
          </cell>
        </row>
        <row r="386">
          <cell r="E386" t="str">
            <v>1Q1981</v>
          </cell>
          <cell r="F386">
            <v>0.14026666666666665</v>
          </cell>
        </row>
        <row r="387">
          <cell r="E387" t="str">
            <v>1Q1981</v>
          </cell>
          <cell r="F387">
            <v>0.14026666666666665</v>
          </cell>
        </row>
        <row r="388">
          <cell r="E388" t="str">
            <v>1Q1981</v>
          </cell>
          <cell r="F388">
            <v>0.14026666666666665</v>
          </cell>
        </row>
        <row r="389">
          <cell r="E389" t="str">
            <v>2Q1981</v>
          </cell>
          <cell r="F389">
            <v>0.1998</v>
          </cell>
        </row>
        <row r="390">
          <cell r="E390" t="str">
            <v>2Q1981</v>
          </cell>
          <cell r="F390">
            <v>0.1998</v>
          </cell>
        </row>
        <row r="391">
          <cell r="E391" t="str">
            <v>2Q1981</v>
          </cell>
          <cell r="F391">
            <v>0.1998</v>
          </cell>
        </row>
        <row r="392">
          <cell r="E392" t="str">
            <v>3Q1981</v>
          </cell>
          <cell r="F392">
            <v>0.1827</v>
          </cell>
        </row>
        <row r="393">
          <cell r="E393" t="str">
            <v>3Q1981</v>
          </cell>
          <cell r="F393">
            <v>0.1827</v>
          </cell>
        </row>
        <row r="394">
          <cell r="E394" t="str">
            <v>3Q1981</v>
          </cell>
          <cell r="F394">
            <v>0.1827</v>
          </cell>
        </row>
        <row r="395">
          <cell r="E395" t="str">
            <v>4Q1981</v>
          </cell>
          <cell r="F395">
            <v>0.20306666666666665</v>
          </cell>
        </row>
        <row r="396">
          <cell r="E396" t="str">
            <v>4Q1981</v>
          </cell>
          <cell r="F396">
            <v>0.20306666666666665</v>
          </cell>
        </row>
        <row r="397">
          <cell r="E397" t="str">
            <v>4Q1981</v>
          </cell>
          <cell r="F397">
            <v>0.20306666666666665</v>
          </cell>
        </row>
        <row r="398">
          <cell r="E398" t="str">
            <v>1Q1982</v>
          </cell>
          <cell r="F398">
            <v>0.18456666666666666</v>
          </cell>
        </row>
        <row r="399">
          <cell r="E399" t="str">
            <v>1Q1982</v>
          </cell>
          <cell r="F399">
            <v>0.18456666666666666</v>
          </cell>
        </row>
        <row r="400">
          <cell r="E400" t="str">
            <v>1Q1982</v>
          </cell>
          <cell r="F400">
            <v>0.18456666666666666</v>
          </cell>
        </row>
        <row r="401">
          <cell r="E401" t="str">
            <v>2Q1982</v>
          </cell>
          <cell r="F401">
            <v>0.1602</v>
          </cell>
        </row>
        <row r="402">
          <cell r="E402" t="str">
            <v>2Q1982</v>
          </cell>
          <cell r="F402">
            <v>0.1602</v>
          </cell>
        </row>
        <row r="403">
          <cell r="E403" t="str">
            <v>2Q1982</v>
          </cell>
          <cell r="F403">
            <v>0.1602</v>
          </cell>
        </row>
        <row r="404">
          <cell r="E404" t="str">
            <v>3Q1982</v>
          </cell>
          <cell r="F404">
            <v>0.165</v>
          </cell>
        </row>
        <row r="405">
          <cell r="E405" t="str">
            <v>3Q1982</v>
          </cell>
          <cell r="F405">
            <v>0.165</v>
          </cell>
        </row>
        <row r="406">
          <cell r="E406" t="str">
            <v>3Q1982</v>
          </cell>
          <cell r="F406">
            <v>0.165</v>
          </cell>
        </row>
        <row r="407">
          <cell r="E407" t="str">
            <v>4Q1982</v>
          </cell>
          <cell r="F407">
            <v>0.15716666666666668</v>
          </cell>
        </row>
        <row r="408">
          <cell r="E408" t="str">
            <v>4Q1982</v>
          </cell>
          <cell r="F408">
            <v>0.15716666666666668</v>
          </cell>
        </row>
        <row r="409">
          <cell r="E409" t="str">
            <v>4Q1982</v>
          </cell>
          <cell r="F409">
            <v>0.15716666666666668</v>
          </cell>
        </row>
        <row r="410">
          <cell r="E410" t="str">
            <v>1Q1983</v>
          </cell>
          <cell r="F410">
            <v>0.12623333333333334</v>
          </cell>
        </row>
        <row r="411">
          <cell r="E411" t="str">
            <v>1Q1983</v>
          </cell>
          <cell r="F411">
            <v>0.12623333333333334</v>
          </cell>
        </row>
        <row r="412">
          <cell r="E412" t="str">
            <v>1Q1983</v>
          </cell>
          <cell r="F412">
            <v>0.12623333333333334</v>
          </cell>
        </row>
        <row r="413">
          <cell r="E413" t="str">
            <v>2Q1983</v>
          </cell>
          <cell r="F413">
            <v>0.11213333333333335</v>
          </cell>
        </row>
        <row r="414">
          <cell r="E414" t="str">
            <v>2Q1983</v>
          </cell>
          <cell r="F414">
            <v>0.11213333333333335</v>
          </cell>
        </row>
        <row r="415">
          <cell r="E415" t="str">
            <v>2Q1983</v>
          </cell>
          <cell r="F415">
            <v>0.11213333333333335</v>
          </cell>
        </row>
        <row r="416">
          <cell r="E416" t="str">
            <v>3Q1983</v>
          </cell>
          <cell r="F416">
            <v>0.105</v>
          </cell>
        </row>
        <row r="417">
          <cell r="E417" t="str">
            <v>3Q1983</v>
          </cell>
          <cell r="F417">
            <v>0.105</v>
          </cell>
        </row>
        <row r="418">
          <cell r="E418" t="str">
            <v>3Q1983</v>
          </cell>
          <cell r="F418">
            <v>0.105</v>
          </cell>
        </row>
        <row r="419">
          <cell r="E419" t="str">
            <v>4Q1983</v>
          </cell>
          <cell r="F419">
            <v>0.1063</v>
          </cell>
        </row>
        <row r="420">
          <cell r="E420" t="str">
            <v>4Q1983</v>
          </cell>
          <cell r="F420">
            <v>0.1063</v>
          </cell>
        </row>
        <row r="421">
          <cell r="E421" t="str">
            <v>4Q1983</v>
          </cell>
          <cell r="F421">
            <v>0.1063</v>
          </cell>
        </row>
        <row r="422">
          <cell r="E422" t="str">
            <v>1Q1984</v>
          </cell>
          <cell r="F422">
            <v>0.11</v>
          </cell>
        </row>
        <row r="423">
          <cell r="E423" t="str">
            <v>1Q1984</v>
          </cell>
          <cell r="F423">
            <v>0.11</v>
          </cell>
        </row>
        <row r="424">
          <cell r="E424" t="str">
            <v>1Q1984</v>
          </cell>
          <cell r="F424">
            <v>0.11</v>
          </cell>
        </row>
        <row r="425">
          <cell r="E425" t="str">
            <v>2Q1984</v>
          </cell>
          <cell r="F425">
            <v>0.11</v>
          </cell>
        </row>
        <row r="426">
          <cell r="E426" t="str">
            <v>2Q1984</v>
          </cell>
          <cell r="F426">
            <v>0.11</v>
          </cell>
        </row>
        <row r="427">
          <cell r="E427" t="str">
            <v>2Q1984</v>
          </cell>
          <cell r="F427">
            <v>0.11</v>
          </cell>
        </row>
        <row r="428">
          <cell r="E428" t="str">
            <v>3Q1984</v>
          </cell>
          <cell r="F428">
            <v>0.11843333333333333</v>
          </cell>
        </row>
        <row r="429">
          <cell r="E429" t="str">
            <v>3Q1984</v>
          </cell>
          <cell r="F429">
            <v>0.11843333333333333</v>
          </cell>
        </row>
        <row r="430">
          <cell r="E430" t="str">
            <v>3Q1984</v>
          </cell>
          <cell r="F430">
            <v>0.11843333333333333</v>
          </cell>
        </row>
        <row r="431">
          <cell r="E431" t="str">
            <v>4Q1984</v>
          </cell>
          <cell r="F431">
            <v>0.12866666666666668</v>
          </cell>
        </row>
        <row r="432">
          <cell r="E432" t="str">
            <v>4Q1984</v>
          </cell>
          <cell r="F432">
            <v>0.12866666666666668</v>
          </cell>
        </row>
        <row r="433">
          <cell r="E433" t="str">
            <v>4Q1984</v>
          </cell>
          <cell r="F433">
            <v>0.12866666666666668</v>
          </cell>
        </row>
        <row r="434">
          <cell r="E434" t="str">
            <v>1Q1985</v>
          </cell>
          <cell r="F434">
            <v>0.1244</v>
          </cell>
        </row>
        <row r="435">
          <cell r="E435" t="str">
            <v>1Q1985</v>
          </cell>
          <cell r="F435">
            <v>0.1244</v>
          </cell>
        </row>
        <row r="436">
          <cell r="E436" t="str">
            <v>1Q1985</v>
          </cell>
          <cell r="F436">
            <v>0.1244</v>
          </cell>
        </row>
        <row r="437">
          <cell r="E437" t="str">
            <v>2Q1985</v>
          </cell>
          <cell r="F437">
            <v>0.10723333333333333</v>
          </cell>
        </row>
        <row r="438">
          <cell r="E438" t="str">
            <v>2Q1985</v>
          </cell>
          <cell r="F438">
            <v>0.10723333333333333</v>
          </cell>
        </row>
        <row r="439">
          <cell r="E439" t="str">
            <v>2Q1985</v>
          </cell>
          <cell r="F439">
            <v>0.10723333333333333</v>
          </cell>
        </row>
        <row r="440">
          <cell r="E440" t="str">
            <v>3Q1985</v>
          </cell>
          <cell r="F440">
            <v>0.10436666666666666</v>
          </cell>
        </row>
        <row r="441">
          <cell r="E441" t="str">
            <v>3Q1985</v>
          </cell>
          <cell r="F441">
            <v>0.10436666666666666</v>
          </cell>
        </row>
        <row r="442">
          <cell r="E442" t="str">
            <v>3Q1985</v>
          </cell>
          <cell r="F442">
            <v>0.10436666666666666</v>
          </cell>
        </row>
        <row r="443">
          <cell r="E443" t="str">
            <v>4Q1985</v>
          </cell>
          <cell r="F443">
            <v>0.09593333333333333</v>
          </cell>
        </row>
        <row r="444">
          <cell r="E444" t="str">
            <v>4Q1985</v>
          </cell>
          <cell r="F444">
            <v>0.09593333333333333</v>
          </cell>
        </row>
        <row r="445">
          <cell r="E445" t="str">
            <v>4Q1985</v>
          </cell>
          <cell r="F445">
            <v>0.09593333333333333</v>
          </cell>
        </row>
        <row r="446">
          <cell r="E446" t="str">
            <v>1Q1986</v>
          </cell>
          <cell r="F446">
            <v>0.095</v>
          </cell>
        </row>
        <row r="447">
          <cell r="E447" t="str">
            <v>1Q1986</v>
          </cell>
          <cell r="F447">
            <v>0.095</v>
          </cell>
        </row>
        <row r="448">
          <cell r="E448" t="str">
            <v>1Q1986</v>
          </cell>
          <cell r="F448">
            <v>0.095</v>
          </cell>
        </row>
        <row r="449">
          <cell r="E449" t="str">
            <v>2Q1986</v>
          </cell>
          <cell r="F449">
            <v>0.095</v>
          </cell>
        </row>
        <row r="450">
          <cell r="E450" t="str">
            <v>2Q1986</v>
          </cell>
          <cell r="F450">
            <v>0.095</v>
          </cell>
        </row>
        <row r="451">
          <cell r="E451" t="str">
            <v>2Q1986</v>
          </cell>
          <cell r="F451">
            <v>0.095</v>
          </cell>
        </row>
        <row r="452">
          <cell r="E452" t="str">
            <v>3Q1986</v>
          </cell>
          <cell r="F452">
            <v>0.08810000000000001</v>
          </cell>
        </row>
        <row r="453">
          <cell r="E453" t="str">
            <v>3Q1986</v>
          </cell>
          <cell r="F453">
            <v>0.08810000000000001</v>
          </cell>
        </row>
        <row r="454">
          <cell r="E454" t="str">
            <v>3Q1986</v>
          </cell>
          <cell r="F454">
            <v>0.08810000000000001</v>
          </cell>
        </row>
        <row r="455">
          <cell r="E455" t="str">
            <v>4Q1986</v>
          </cell>
          <cell r="F455">
            <v>0.08186666666666668</v>
          </cell>
        </row>
        <row r="456">
          <cell r="E456" t="str">
            <v>4Q1986</v>
          </cell>
          <cell r="F456">
            <v>0.08186666666666668</v>
          </cell>
        </row>
        <row r="457">
          <cell r="E457" t="str">
            <v>4Q1986</v>
          </cell>
          <cell r="F457">
            <v>0.08186666666666668</v>
          </cell>
        </row>
        <row r="458">
          <cell r="E458" t="str">
            <v>1Q1987</v>
          </cell>
          <cell r="F458">
            <v>0.075</v>
          </cell>
        </row>
        <row r="459">
          <cell r="E459" t="str">
            <v>1Q1987</v>
          </cell>
          <cell r="F459">
            <v>0.075</v>
          </cell>
        </row>
        <row r="460">
          <cell r="E460" t="str">
            <v>1Q1987</v>
          </cell>
          <cell r="F460">
            <v>0.075</v>
          </cell>
        </row>
        <row r="461">
          <cell r="E461" t="str">
            <v>2Q1987</v>
          </cell>
          <cell r="F461">
            <v>0.075</v>
          </cell>
        </row>
        <row r="462">
          <cell r="E462" t="str">
            <v>2Q1987</v>
          </cell>
          <cell r="F462">
            <v>0.075</v>
          </cell>
        </row>
        <row r="463">
          <cell r="E463" t="str">
            <v>2Q1987</v>
          </cell>
          <cell r="F463">
            <v>0.075</v>
          </cell>
        </row>
        <row r="464">
          <cell r="E464" t="str">
            <v>3Q1987</v>
          </cell>
          <cell r="F464">
            <v>0.07796666666666667</v>
          </cell>
        </row>
        <row r="465">
          <cell r="E465" t="str">
            <v>3Q1987</v>
          </cell>
          <cell r="F465">
            <v>0.07796666666666667</v>
          </cell>
        </row>
        <row r="466">
          <cell r="E466" t="str">
            <v>3Q1987</v>
          </cell>
          <cell r="F466">
            <v>0.07796666666666667</v>
          </cell>
        </row>
        <row r="467">
          <cell r="E467" t="str">
            <v>4Q1987</v>
          </cell>
          <cell r="F467">
            <v>0.0825</v>
          </cell>
        </row>
        <row r="468">
          <cell r="E468" t="str">
            <v>4Q1987</v>
          </cell>
          <cell r="F468">
            <v>0.0825</v>
          </cell>
        </row>
        <row r="469">
          <cell r="E469" t="str">
            <v>4Q1987</v>
          </cell>
          <cell r="F469">
            <v>0.0825</v>
          </cell>
        </row>
        <row r="470">
          <cell r="E470" t="str">
            <v>1Q1988</v>
          </cell>
          <cell r="F470">
            <v>0.08849999999999998</v>
          </cell>
        </row>
        <row r="471">
          <cell r="E471" t="str">
            <v>1Q1988</v>
          </cell>
          <cell r="F471">
            <v>0.08849999999999998</v>
          </cell>
        </row>
        <row r="472">
          <cell r="E472" t="str">
            <v>1Q1988</v>
          </cell>
          <cell r="F472">
            <v>0.08849999999999998</v>
          </cell>
        </row>
        <row r="473">
          <cell r="E473" t="str">
            <v>2Q1988</v>
          </cell>
          <cell r="F473">
            <v>0.0867</v>
          </cell>
        </row>
        <row r="474">
          <cell r="E474" t="str">
            <v>2Q1988</v>
          </cell>
          <cell r="F474">
            <v>0.0867</v>
          </cell>
        </row>
        <row r="475">
          <cell r="E475" t="str">
            <v>2Q1988</v>
          </cell>
          <cell r="F475">
            <v>0.0867</v>
          </cell>
        </row>
        <row r="476">
          <cell r="E476" t="str">
            <v>3Q1988</v>
          </cell>
          <cell r="F476">
            <v>0.08613333333333334</v>
          </cell>
        </row>
        <row r="477">
          <cell r="E477" t="str">
            <v>3Q1988</v>
          </cell>
          <cell r="F477">
            <v>0.08613333333333334</v>
          </cell>
        </row>
        <row r="478">
          <cell r="E478" t="str">
            <v>3Q1988</v>
          </cell>
          <cell r="F478">
            <v>0.08613333333333334</v>
          </cell>
        </row>
        <row r="479">
          <cell r="E479" t="str">
            <v>4Q1988</v>
          </cell>
          <cell r="F479">
            <v>0.09376666666666666</v>
          </cell>
        </row>
        <row r="480">
          <cell r="E480" t="str">
            <v>4Q1988</v>
          </cell>
          <cell r="F480">
            <v>0.09376666666666666</v>
          </cell>
        </row>
        <row r="481">
          <cell r="E481" t="str">
            <v>4Q1988</v>
          </cell>
          <cell r="F481">
            <v>0.09376666666666666</v>
          </cell>
        </row>
        <row r="482">
          <cell r="E482" t="str">
            <v>1Q1989</v>
          </cell>
          <cell r="F482">
            <v>0.10016666666666667</v>
          </cell>
        </row>
        <row r="483">
          <cell r="E483" t="str">
            <v>1Q1989</v>
          </cell>
          <cell r="F483">
            <v>0.10016666666666667</v>
          </cell>
        </row>
        <row r="484">
          <cell r="E484" t="str">
            <v>1Q1989</v>
          </cell>
          <cell r="F484">
            <v>0.10016666666666667</v>
          </cell>
        </row>
        <row r="485">
          <cell r="E485" t="str">
            <v>2Q1989</v>
          </cell>
          <cell r="F485">
            <v>0.10643333333333332</v>
          </cell>
        </row>
        <row r="486">
          <cell r="E486" t="str">
            <v>2Q1989</v>
          </cell>
          <cell r="F486">
            <v>0.10643333333333332</v>
          </cell>
        </row>
        <row r="487">
          <cell r="E487" t="str">
            <v>2Q1989</v>
          </cell>
          <cell r="F487">
            <v>0.10643333333333332</v>
          </cell>
        </row>
        <row r="488">
          <cell r="E488" t="str">
            <v>3Q1989</v>
          </cell>
          <cell r="F488">
            <v>0.115</v>
          </cell>
        </row>
        <row r="489">
          <cell r="E489" t="str">
            <v>3Q1989</v>
          </cell>
          <cell r="F489">
            <v>0.115</v>
          </cell>
        </row>
        <row r="490">
          <cell r="E490" t="str">
            <v>3Q1989</v>
          </cell>
          <cell r="F490">
            <v>0.115</v>
          </cell>
        </row>
        <row r="491">
          <cell r="E491" t="str">
            <v>4Q1989</v>
          </cell>
          <cell r="F491">
            <v>0.1085</v>
          </cell>
        </row>
        <row r="492">
          <cell r="E492" t="str">
            <v>4Q1989</v>
          </cell>
          <cell r="F492">
            <v>0.1085</v>
          </cell>
        </row>
        <row r="493">
          <cell r="E493" t="str">
            <v>4Q1989</v>
          </cell>
          <cell r="F493">
            <v>0.1085</v>
          </cell>
        </row>
        <row r="494">
          <cell r="E494" t="str">
            <v>1Q1990</v>
          </cell>
          <cell r="F494">
            <v>0.105</v>
          </cell>
        </row>
        <row r="495">
          <cell r="E495" t="str">
            <v>1Q1990</v>
          </cell>
          <cell r="F495">
            <v>0.105</v>
          </cell>
        </row>
        <row r="496">
          <cell r="E496" t="str">
            <v>1Q1990</v>
          </cell>
          <cell r="F496">
            <v>0.105</v>
          </cell>
        </row>
        <row r="497">
          <cell r="E497" t="str">
            <v>2Q1990</v>
          </cell>
          <cell r="F497">
            <v>0.10203333333333335</v>
          </cell>
        </row>
        <row r="498">
          <cell r="E498" t="str">
            <v>2Q1990</v>
          </cell>
          <cell r="F498">
            <v>0.10203333333333335</v>
          </cell>
        </row>
        <row r="499">
          <cell r="E499" t="str">
            <v>2Q1990</v>
          </cell>
          <cell r="F499">
            <v>0.10203333333333335</v>
          </cell>
        </row>
        <row r="500">
          <cell r="E500" t="str">
            <v>3Q1990</v>
          </cell>
          <cell r="F500">
            <v>0.1</v>
          </cell>
        </row>
        <row r="501">
          <cell r="E501" t="str">
            <v>3Q1990</v>
          </cell>
          <cell r="F501">
            <v>0.1</v>
          </cell>
        </row>
        <row r="502">
          <cell r="E502" t="str">
            <v>3Q1990</v>
          </cell>
          <cell r="F502">
            <v>0.1</v>
          </cell>
        </row>
        <row r="503">
          <cell r="E503" t="str">
            <v>4Q1990</v>
          </cell>
          <cell r="F503">
            <v>0.1</v>
          </cell>
        </row>
        <row r="504">
          <cell r="E504" t="str">
            <v>4Q1990</v>
          </cell>
          <cell r="F504">
            <v>0.1</v>
          </cell>
        </row>
        <row r="505">
          <cell r="E505" t="str">
            <v>4Q1990</v>
          </cell>
          <cell r="F505">
            <v>0.1</v>
          </cell>
        </row>
        <row r="506">
          <cell r="E506" t="str">
            <v>1Q1991</v>
          </cell>
          <cell r="F506">
            <v>0.1</v>
          </cell>
        </row>
        <row r="507">
          <cell r="E507" t="str">
            <v>1Q1991</v>
          </cell>
          <cell r="F507">
            <v>0.1</v>
          </cell>
        </row>
        <row r="508">
          <cell r="E508" t="str">
            <v>1Q1991</v>
          </cell>
          <cell r="F508">
            <v>0.1</v>
          </cell>
        </row>
        <row r="509">
          <cell r="E509" t="str">
            <v>2Q1991</v>
          </cell>
          <cell r="F509">
            <v>0.09523333333333334</v>
          </cell>
        </row>
        <row r="510">
          <cell r="E510" t="str">
            <v>2Q1991</v>
          </cell>
          <cell r="F510">
            <v>0.09523333333333334</v>
          </cell>
        </row>
        <row r="511">
          <cell r="E511" t="str">
            <v>2Q1991</v>
          </cell>
          <cell r="F511">
            <v>0.09523333333333334</v>
          </cell>
        </row>
        <row r="512">
          <cell r="E512" t="str">
            <v>3Q1991</v>
          </cell>
          <cell r="F512">
            <v>0.08833333333333333</v>
          </cell>
        </row>
        <row r="513">
          <cell r="E513" t="str">
            <v>3Q1991</v>
          </cell>
          <cell r="F513">
            <v>0.08833333333333333</v>
          </cell>
        </row>
        <row r="514">
          <cell r="E514" t="str">
            <v>3Q1991</v>
          </cell>
          <cell r="F514">
            <v>0.08833333333333333</v>
          </cell>
        </row>
        <row r="515">
          <cell r="E515" t="str">
            <v>4Q1991</v>
          </cell>
          <cell r="F515">
            <v>0.085</v>
          </cell>
        </row>
        <row r="516">
          <cell r="E516" t="str">
            <v>4Q1991</v>
          </cell>
          <cell r="F516">
            <v>0.085</v>
          </cell>
        </row>
        <row r="517">
          <cell r="E517" t="str">
            <v>4Q1991</v>
          </cell>
          <cell r="F517">
            <v>0.085</v>
          </cell>
        </row>
        <row r="518">
          <cell r="E518" t="str">
            <v>1Q1992</v>
          </cell>
          <cell r="F518">
            <v>0.07926666666666667</v>
          </cell>
        </row>
        <row r="519">
          <cell r="E519" t="str">
            <v>1Q1992</v>
          </cell>
          <cell r="F519">
            <v>0.07926666666666667</v>
          </cell>
        </row>
        <row r="520">
          <cell r="E520" t="str">
            <v>1Q1992</v>
          </cell>
          <cell r="F520">
            <v>0.07926666666666667</v>
          </cell>
        </row>
        <row r="521">
          <cell r="E521" t="str">
            <v>2Q1992</v>
          </cell>
          <cell r="F521">
            <v>0.06736666666666667</v>
          </cell>
        </row>
        <row r="522">
          <cell r="E522" t="str">
            <v>2Q1992</v>
          </cell>
          <cell r="F522">
            <v>0.06736666666666667</v>
          </cell>
        </row>
        <row r="523">
          <cell r="E523" t="str">
            <v>2Q1992</v>
          </cell>
          <cell r="F523">
            <v>0.06736666666666667</v>
          </cell>
        </row>
        <row r="524">
          <cell r="E524" t="str">
            <v>3Q1992</v>
          </cell>
          <cell r="F524">
            <v>0.065</v>
          </cell>
        </row>
        <row r="525">
          <cell r="E525" t="str">
            <v>3Q1992</v>
          </cell>
          <cell r="F525">
            <v>0.065</v>
          </cell>
        </row>
        <row r="526">
          <cell r="E526" t="str">
            <v>3Q1992</v>
          </cell>
          <cell r="F526">
            <v>0.065</v>
          </cell>
        </row>
        <row r="527">
          <cell r="E527" t="str">
            <v>4Q1992</v>
          </cell>
          <cell r="F527">
            <v>0.061733333333333335</v>
          </cell>
        </row>
        <row r="528">
          <cell r="E528" t="str">
            <v>4Q1992</v>
          </cell>
          <cell r="F528">
            <v>0.061733333333333335</v>
          </cell>
        </row>
        <row r="529">
          <cell r="E529" t="str">
            <v>4Q1992</v>
          </cell>
          <cell r="F529">
            <v>0.061733333333333335</v>
          </cell>
        </row>
        <row r="530">
          <cell r="E530" t="str">
            <v>1Q1993</v>
          </cell>
          <cell r="F530">
            <v>0.06</v>
          </cell>
        </row>
        <row r="531">
          <cell r="E531" t="str">
            <v>1Q1993</v>
          </cell>
          <cell r="F531">
            <v>0.06</v>
          </cell>
        </row>
        <row r="532">
          <cell r="E532" t="str">
            <v>1Q1993</v>
          </cell>
          <cell r="F532">
            <v>0.06</v>
          </cell>
        </row>
        <row r="533">
          <cell r="E533" t="str">
            <v>2Q1993</v>
          </cell>
          <cell r="F533">
            <v>0.06</v>
          </cell>
        </row>
        <row r="534">
          <cell r="E534" t="str">
            <v>2Q1993</v>
          </cell>
          <cell r="F534">
            <v>0.06</v>
          </cell>
        </row>
        <row r="535">
          <cell r="E535" t="str">
            <v>2Q1993</v>
          </cell>
          <cell r="F535">
            <v>0.06</v>
          </cell>
        </row>
        <row r="536">
          <cell r="E536" t="str">
            <v>3Q1993</v>
          </cell>
          <cell r="F536">
            <v>0.06</v>
          </cell>
        </row>
        <row r="537">
          <cell r="E537" t="str">
            <v>3Q1993</v>
          </cell>
          <cell r="F537">
            <v>0.06</v>
          </cell>
        </row>
        <row r="538">
          <cell r="E538" t="str">
            <v>3Q1993</v>
          </cell>
          <cell r="F538">
            <v>0.06</v>
          </cell>
        </row>
        <row r="539">
          <cell r="E539" t="str">
            <v>4Q1993</v>
          </cell>
          <cell r="F539">
            <v>0.06</v>
          </cell>
        </row>
        <row r="540">
          <cell r="E540" t="str">
            <v>4Q1993</v>
          </cell>
          <cell r="F540">
            <v>0.06</v>
          </cell>
        </row>
        <row r="541">
          <cell r="E541" t="str">
            <v>4Q1993</v>
          </cell>
          <cell r="F541">
            <v>0.06</v>
          </cell>
        </row>
        <row r="542">
          <cell r="E542" t="str">
            <v>1Q1994</v>
          </cell>
          <cell r="F542">
            <v>0.06</v>
          </cell>
        </row>
        <row r="543">
          <cell r="E543" t="str">
            <v>1Q1994</v>
          </cell>
          <cell r="F543">
            <v>0.06</v>
          </cell>
        </row>
        <row r="544">
          <cell r="E544" t="str">
            <v>1Q1994</v>
          </cell>
          <cell r="F544">
            <v>0.06</v>
          </cell>
        </row>
        <row r="545">
          <cell r="E545" t="str">
            <v>2Q1994</v>
          </cell>
          <cell r="F545">
            <v>0.06</v>
          </cell>
        </row>
        <row r="546">
          <cell r="E546" t="str">
            <v>2Q1994</v>
          </cell>
          <cell r="F546">
            <v>0.06</v>
          </cell>
        </row>
        <row r="547">
          <cell r="E547" t="str">
            <v>2Q1994</v>
          </cell>
          <cell r="F547">
            <v>0.06</v>
          </cell>
        </row>
        <row r="548">
          <cell r="E548" t="str">
            <v>3Q1994</v>
          </cell>
          <cell r="F548">
            <v>0.065</v>
          </cell>
        </row>
        <row r="549">
          <cell r="E549" t="str">
            <v>3Q1994</v>
          </cell>
          <cell r="F549">
            <v>0.065</v>
          </cell>
        </row>
        <row r="550">
          <cell r="E550" t="str">
            <v>3Q1994</v>
          </cell>
          <cell r="F550">
            <v>0.065</v>
          </cell>
        </row>
        <row r="551">
          <cell r="E551" t="str">
            <v>4Q1994</v>
          </cell>
          <cell r="F551">
            <v>0.07336666666666666</v>
          </cell>
        </row>
        <row r="552">
          <cell r="E552" t="str">
            <v>4Q1994</v>
          </cell>
          <cell r="F552">
            <v>0.07336666666666666</v>
          </cell>
        </row>
        <row r="553">
          <cell r="E553" t="str">
            <v>4Q1994</v>
          </cell>
          <cell r="F553">
            <v>0.07336666666666666</v>
          </cell>
        </row>
        <row r="554">
          <cell r="E554" t="str">
            <v>1Q1995</v>
          </cell>
          <cell r="F554">
            <v>0.07883333333333332</v>
          </cell>
        </row>
        <row r="555">
          <cell r="E555" t="str">
            <v>1Q1995</v>
          </cell>
          <cell r="F555">
            <v>0.07883333333333332</v>
          </cell>
        </row>
        <row r="556">
          <cell r="E556" t="str">
            <v>1Q1995</v>
          </cell>
          <cell r="F556">
            <v>0.07883333333333332</v>
          </cell>
        </row>
        <row r="557">
          <cell r="E557" t="str">
            <v>2Q1995</v>
          </cell>
          <cell r="F557">
            <v>0.08666666666666667</v>
          </cell>
        </row>
        <row r="558">
          <cell r="E558" t="str">
            <v>2Q1995</v>
          </cell>
          <cell r="F558">
            <v>0.08666666666666667</v>
          </cell>
        </row>
        <row r="559">
          <cell r="E559" t="str">
            <v>2Q1995</v>
          </cell>
          <cell r="F559">
            <v>0.08666666666666667</v>
          </cell>
        </row>
        <row r="560">
          <cell r="E560" t="str">
            <v>3Q1995</v>
          </cell>
          <cell r="F560">
            <v>0.09</v>
          </cell>
        </row>
        <row r="561">
          <cell r="E561" t="str">
            <v>3Q1995</v>
          </cell>
          <cell r="F561">
            <v>0.09</v>
          </cell>
        </row>
        <row r="562">
          <cell r="E562" t="str">
            <v>3Q1995</v>
          </cell>
          <cell r="F562">
            <v>0.09</v>
          </cell>
        </row>
        <row r="563">
          <cell r="E563" t="str">
            <v>4Q1995</v>
          </cell>
          <cell r="F563">
            <v>0.08849999999999998</v>
          </cell>
        </row>
        <row r="564">
          <cell r="E564" t="str">
            <v>4Q1995</v>
          </cell>
          <cell r="F564">
            <v>0.08849999999999998</v>
          </cell>
        </row>
        <row r="565">
          <cell r="E565" t="str">
            <v>4Q1995</v>
          </cell>
          <cell r="F565">
            <v>0.08849999999999998</v>
          </cell>
        </row>
        <row r="566">
          <cell r="E566" t="str">
            <v>1Q1996</v>
          </cell>
          <cell r="F566">
            <v>0.0875</v>
          </cell>
        </row>
        <row r="567">
          <cell r="E567" t="str">
            <v>1Q1996</v>
          </cell>
          <cell r="F567">
            <v>0.0875</v>
          </cell>
        </row>
        <row r="568">
          <cell r="E568" t="str">
            <v>1Q1996</v>
          </cell>
          <cell r="F568">
            <v>0.0875</v>
          </cell>
        </row>
        <row r="569">
          <cell r="E569" t="str">
            <v>2Q1996</v>
          </cell>
          <cell r="F569">
            <v>0.08466666666666667</v>
          </cell>
        </row>
        <row r="570">
          <cell r="E570" t="str">
            <v>2Q1996</v>
          </cell>
          <cell r="F570">
            <v>0.08466666666666667</v>
          </cell>
        </row>
        <row r="571">
          <cell r="E571" t="str">
            <v>2Q1996</v>
          </cell>
          <cell r="F571">
            <v>0.08466666666666667</v>
          </cell>
        </row>
        <row r="572">
          <cell r="E572" t="str">
            <v>3Q1996</v>
          </cell>
          <cell r="F572">
            <v>0.0825</v>
          </cell>
        </row>
        <row r="573">
          <cell r="E573" t="str">
            <v>3Q1996</v>
          </cell>
          <cell r="F573">
            <v>0.0825</v>
          </cell>
        </row>
        <row r="574">
          <cell r="E574" t="str">
            <v>3Q1996</v>
          </cell>
          <cell r="F574">
            <v>0.0825</v>
          </cell>
        </row>
        <row r="575">
          <cell r="E575" t="str">
            <v>4Q1996</v>
          </cell>
          <cell r="F575">
            <v>0.0825</v>
          </cell>
        </row>
        <row r="576">
          <cell r="E576" t="str">
            <v>4Q1996</v>
          </cell>
          <cell r="F576">
            <v>0.0825</v>
          </cell>
        </row>
        <row r="577">
          <cell r="E577" t="str">
            <v>4Q1996</v>
          </cell>
          <cell r="F577">
            <v>0.0825</v>
          </cell>
        </row>
        <row r="578">
          <cell r="E578" t="str">
            <v>1Q1997</v>
          </cell>
          <cell r="F578">
            <v>0.0825</v>
          </cell>
        </row>
        <row r="579">
          <cell r="E579" t="str">
            <v>1Q1997</v>
          </cell>
          <cell r="F579">
            <v>0.0825</v>
          </cell>
        </row>
        <row r="580">
          <cell r="E580" t="str">
            <v>1Q1997</v>
          </cell>
          <cell r="F580">
            <v>0.0825</v>
          </cell>
        </row>
        <row r="581">
          <cell r="E581" t="str">
            <v>2Q1997</v>
          </cell>
          <cell r="F581">
            <v>0.0825</v>
          </cell>
        </row>
        <row r="582">
          <cell r="E582" t="str">
            <v>2Q1997</v>
          </cell>
          <cell r="F582">
            <v>0.0825</v>
          </cell>
        </row>
        <row r="583">
          <cell r="E583" t="str">
            <v>2Q1997</v>
          </cell>
          <cell r="F583">
            <v>0.0825</v>
          </cell>
        </row>
        <row r="584">
          <cell r="E584" t="str">
            <v>3Q1997</v>
          </cell>
          <cell r="F584">
            <v>0.08433333333333333</v>
          </cell>
        </row>
        <row r="585">
          <cell r="E585" t="str">
            <v>3Q1997</v>
          </cell>
          <cell r="F585">
            <v>0.08433333333333333</v>
          </cell>
        </row>
        <row r="586">
          <cell r="E586" t="str">
            <v>3Q1997</v>
          </cell>
          <cell r="F586">
            <v>0.08433333333333333</v>
          </cell>
        </row>
        <row r="587">
          <cell r="E587" t="str">
            <v>4Q1997</v>
          </cell>
          <cell r="F587">
            <v>0.085</v>
          </cell>
        </row>
        <row r="588">
          <cell r="E588" t="str">
            <v>4Q1997</v>
          </cell>
          <cell r="F588">
            <v>0.085</v>
          </cell>
        </row>
        <row r="589">
          <cell r="E589" t="str">
            <v>4Q1997</v>
          </cell>
          <cell r="F589">
            <v>0.085</v>
          </cell>
        </row>
        <row r="590">
          <cell r="E590" t="str">
            <v>1Q1998</v>
          </cell>
          <cell r="F590">
            <v>0.085</v>
          </cell>
        </row>
        <row r="591">
          <cell r="E591" t="str">
            <v>1Q1998</v>
          </cell>
          <cell r="F591">
            <v>0.085</v>
          </cell>
        </row>
        <row r="592">
          <cell r="E592" t="str">
            <v>1Q1998</v>
          </cell>
          <cell r="F592">
            <v>0.085</v>
          </cell>
        </row>
        <row r="593">
          <cell r="E593" t="str">
            <v>2Q1998</v>
          </cell>
          <cell r="F593">
            <v>0.085</v>
          </cell>
        </row>
        <row r="594">
          <cell r="E594" t="str">
            <v>2Q1998</v>
          </cell>
          <cell r="F594">
            <v>0.085</v>
          </cell>
        </row>
        <row r="595">
          <cell r="E595" t="str">
            <v>2Q1998</v>
          </cell>
          <cell r="F595">
            <v>0.085</v>
          </cell>
        </row>
        <row r="596">
          <cell r="E596" t="str">
            <v>3Q1998</v>
          </cell>
          <cell r="F596">
            <v>0.085</v>
          </cell>
        </row>
        <row r="597">
          <cell r="E597" t="str">
            <v>3Q1998</v>
          </cell>
          <cell r="F597">
            <v>0.085</v>
          </cell>
        </row>
        <row r="598">
          <cell r="E598" t="str">
            <v>3Q1998</v>
          </cell>
          <cell r="F598">
            <v>0.085</v>
          </cell>
        </row>
        <row r="599">
          <cell r="E599" t="str">
            <v>4Q1998</v>
          </cell>
          <cell r="F599">
            <v>0.085</v>
          </cell>
        </row>
        <row r="600">
          <cell r="E600" t="str">
            <v>4Q1998</v>
          </cell>
          <cell r="F600">
            <v>0.085</v>
          </cell>
        </row>
        <row r="601">
          <cell r="E601" t="str">
            <v>4Q1998</v>
          </cell>
          <cell r="F601">
            <v>0.085</v>
          </cell>
        </row>
        <row r="602">
          <cell r="E602" t="str">
            <v>1Q1999</v>
          </cell>
          <cell r="F602">
            <v>0.08166666666666667</v>
          </cell>
        </row>
        <row r="603">
          <cell r="E603" t="str">
            <v>1Q1999</v>
          </cell>
          <cell r="F603">
            <v>0.08166666666666667</v>
          </cell>
        </row>
        <row r="604">
          <cell r="E604" t="str">
            <v>1Q1999</v>
          </cell>
          <cell r="F604">
            <v>0.08166666666666667</v>
          </cell>
        </row>
        <row r="605">
          <cell r="E605" t="str">
            <v>2Q1999</v>
          </cell>
          <cell r="F605">
            <v>0.0775</v>
          </cell>
        </row>
        <row r="606">
          <cell r="E606" t="str">
            <v>2Q1999</v>
          </cell>
          <cell r="F606">
            <v>0.0775</v>
          </cell>
        </row>
        <row r="607">
          <cell r="E607" t="str">
            <v>2Q1999</v>
          </cell>
          <cell r="F607">
            <v>0.0775</v>
          </cell>
        </row>
        <row r="608">
          <cell r="E608" t="str">
            <v>3Q1999</v>
          </cell>
          <cell r="F608">
            <v>0.0775</v>
          </cell>
        </row>
        <row r="609">
          <cell r="E609" t="str">
            <v>3Q1999</v>
          </cell>
          <cell r="F609">
            <v>0.0775</v>
          </cell>
        </row>
        <row r="610">
          <cell r="E610" t="str">
            <v>3Q1999</v>
          </cell>
          <cell r="F610">
            <v>0.0775</v>
          </cell>
        </row>
        <row r="611">
          <cell r="E611" t="str">
            <v>4Q1999</v>
          </cell>
          <cell r="F611">
            <v>0.07936666666666667</v>
          </cell>
        </row>
        <row r="612">
          <cell r="E612" t="str">
            <v>4Q1999</v>
          </cell>
          <cell r="F612">
            <v>0.07936666666666667</v>
          </cell>
        </row>
        <row r="613">
          <cell r="E613" t="str">
            <v>4Q1999</v>
          </cell>
          <cell r="F613">
            <v>0.07936666666666667</v>
          </cell>
        </row>
        <row r="614">
          <cell r="E614" t="str">
            <v>1Q2000</v>
          </cell>
          <cell r="F614">
            <v>0.0829</v>
          </cell>
        </row>
        <row r="615">
          <cell r="E615" t="str">
            <v>1Q2000</v>
          </cell>
          <cell r="F615">
            <v>0.0829</v>
          </cell>
        </row>
        <row r="616">
          <cell r="E616" t="str">
            <v>1Q2000</v>
          </cell>
          <cell r="F616">
            <v>0.0829</v>
          </cell>
        </row>
        <row r="617">
          <cell r="E617" t="str">
            <v>2Q2000</v>
          </cell>
          <cell r="F617">
            <v>0.08576666666666667</v>
          </cell>
        </row>
        <row r="618">
          <cell r="E618" t="str">
            <v>2Q2000</v>
          </cell>
          <cell r="F618">
            <v>0.08576666666666667</v>
          </cell>
        </row>
        <row r="619">
          <cell r="E619" t="str">
            <v>2Q2000</v>
          </cell>
          <cell r="F619">
            <v>0.08576666666666667</v>
          </cell>
        </row>
        <row r="620">
          <cell r="E620" t="str">
            <v>3Q2000</v>
          </cell>
          <cell r="F620">
            <v>0.09023333333333333</v>
          </cell>
        </row>
        <row r="621">
          <cell r="E621" t="str">
            <v>3Q2000</v>
          </cell>
          <cell r="F621">
            <v>0.09023333333333333</v>
          </cell>
        </row>
        <row r="622">
          <cell r="E622" t="str">
            <v>3Q2000</v>
          </cell>
          <cell r="F622">
            <v>0.09023333333333333</v>
          </cell>
        </row>
        <row r="623">
          <cell r="E623" t="str">
            <v>4Q2000</v>
          </cell>
          <cell r="F623">
            <v>0.095</v>
          </cell>
        </row>
        <row r="624">
          <cell r="E624" t="str">
            <v>4Q2000</v>
          </cell>
          <cell r="F624">
            <v>0.095</v>
          </cell>
        </row>
        <row r="625">
          <cell r="E625" t="str">
            <v>4Q2000</v>
          </cell>
          <cell r="F625">
            <v>0.095</v>
          </cell>
        </row>
        <row r="626">
          <cell r="E626" t="str">
            <v>1Q2001</v>
          </cell>
          <cell r="F626">
            <v>0.095</v>
          </cell>
        </row>
        <row r="627">
          <cell r="E627" t="str">
            <v>1Q2001</v>
          </cell>
          <cell r="F627">
            <v>0.095</v>
          </cell>
        </row>
        <row r="628">
          <cell r="E628" t="str">
            <v>1Q2001</v>
          </cell>
          <cell r="F628">
            <v>0.095</v>
          </cell>
        </row>
        <row r="629">
          <cell r="E629" t="str">
            <v>2Q2001</v>
          </cell>
          <cell r="F629">
            <v>0.09016666666666667</v>
          </cell>
        </row>
        <row r="630">
          <cell r="E630" t="str">
            <v>2Q2001</v>
          </cell>
          <cell r="F630">
            <v>0.09016666666666667</v>
          </cell>
        </row>
        <row r="631">
          <cell r="E631" t="str">
            <v>2Q2001</v>
          </cell>
          <cell r="F631">
            <v>0.09016666666666667</v>
          </cell>
        </row>
        <row r="632">
          <cell r="E632" t="str">
            <v>3Q2001</v>
          </cell>
          <cell r="F632">
            <v>0.07786666666666668</v>
          </cell>
        </row>
        <row r="633">
          <cell r="E633" t="str">
            <v>3Q2001</v>
          </cell>
          <cell r="F633">
            <v>0.07786666666666668</v>
          </cell>
        </row>
        <row r="634">
          <cell r="E634" t="str">
            <v>3Q2001</v>
          </cell>
          <cell r="F634">
            <v>0.07786666666666668</v>
          </cell>
        </row>
        <row r="635">
          <cell r="E635" t="str">
            <v>4Q2001</v>
          </cell>
          <cell r="F635">
            <v>0.068</v>
          </cell>
        </row>
        <row r="636">
          <cell r="E636" t="str">
            <v>4Q2001</v>
          </cell>
          <cell r="F636">
            <v>0.068</v>
          </cell>
        </row>
        <row r="637">
          <cell r="E637" t="str">
            <v>4Q2001</v>
          </cell>
          <cell r="F637">
            <v>0.068</v>
          </cell>
        </row>
        <row r="638">
          <cell r="E638" t="str">
            <v>1Q2002</v>
          </cell>
          <cell r="F638">
            <v>0.05636666666666667</v>
          </cell>
        </row>
        <row r="639">
          <cell r="E639" t="str">
            <v>1Q2002</v>
          </cell>
          <cell r="F639">
            <v>0.05636666666666667</v>
          </cell>
        </row>
        <row r="640">
          <cell r="E640" t="str">
            <v>1Q2002</v>
          </cell>
          <cell r="F640">
            <v>0.05636666666666667</v>
          </cell>
        </row>
        <row r="641">
          <cell r="E641" t="str">
            <v>2Q2002</v>
          </cell>
          <cell r="F641">
            <v>0.0478</v>
          </cell>
        </row>
        <row r="642">
          <cell r="E642" t="str">
            <v>2Q2002</v>
          </cell>
          <cell r="F642">
            <v>0.0478</v>
          </cell>
        </row>
        <row r="643">
          <cell r="E643" t="str">
            <v>2Q2002</v>
          </cell>
          <cell r="F643">
            <v>0.0478</v>
          </cell>
        </row>
        <row r="644">
          <cell r="E644" t="str">
            <v>3Q2002</v>
          </cell>
          <cell r="F644">
            <v>0.04750000000000001</v>
          </cell>
        </row>
        <row r="645">
          <cell r="E645" t="str">
            <v>3Q2002</v>
          </cell>
          <cell r="F645">
            <v>0.04750000000000001</v>
          </cell>
        </row>
        <row r="646">
          <cell r="E646" t="str">
            <v>3Q2002</v>
          </cell>
          <cell r="F646">
            <v>0.04750000000000001</v>
          </cell>
        </row>
        <row r="647">
          <cell r="E647" t="str">
            <v>4Q2002</v>
          </cell>
          <cell r="F647">
            <v>0.04750000000000001</v>
          </cell>
        </row>
        <row r="648">
          <cell r="E648" t="str">
            <v>4Q2002</v>
          </cell>
          <cell r="F648">
            <v>0.04750000000000001</v>
          </cell>
        </row>
        <row r="649">
          <cell r="E649" t="str">
            <v>4Q2002</v>
          </cell>
          <cell r="F649">
            <v>0.04750000000000001</v>
          </cell>
        </row>
        <row r="650">
          <cell r="E650" t="str">
            <v>1Q2003</v>
          </cell>
          <cell r="F650">
            <v>0.04616666666666667</v>
          </cell>
        </row>
        <row r="651">
          <cell r="E651" t="str">
            <v>1Q2003</v>
          </cell>
          <cell r="F651">
            <v>0.04616666666666667</v>
          </cell>
        </row>
        <row r="652">
          <cell r="E652" t="str">
            <v>1Q2003</v>
          </cell>
          <cell r="F652">
            <v>0.04616666666666667</v>
          </cell>
        </row>
        <row r="653">
          <cell r="E653" t="str">
            <v>2Q2003</v>
          </cell>
          <cell r="F653">
            <v>0.0425</v>
          </cell>
        </row>
        <row r="654">
          <cell r="E654" t="str">
            <v>2Q2003</v>
          </cell>
          <cell r="F654">
            <v>0.0425</v>
          </cell>
        </row>
        <row r="655">
          <cell r="E655" t="str">
            <v>2Q2003</v>
          </cell>
          <cell r="F655">
            <v>0.0425</v>
          </cell>
        </row>
        <row r="656">
          <cell r="E656" t="str">
            <v>3Q2003</v>
          </cell>
          <cell r="F656">
            <v>0.0425</v>
          </cell>
        </row>
        <row r="657">
          <cell r="E657" t="str">
            <v>3Q2003</v>
          </cell>
          <cell r="F657">
            <v>0.0425</v>
          </cell>
        </row>
        <row r="658">
          <cell r="E658" t="str">
            <v>3Q2003</v>
          </cell>
          <cell r="F658">
            <v>0.0425</v>
          </cell>
        </row>
        <row r="659">
          <cell r="E659" t="str">
            <v>4Q2003</v>
          </cell>
          <cell r="F659">
            <v>0.04073333333333334</v>
          </cell>
        </row>
        <row r="660">
          <cell r="E660" t="str">
            <v>4Q2003</v>
          </cell>
          <cell r="F660">
            <v>0.04073333333333334</v>
          </cell>
        </row>
        <row r="661">
          <cell r="E661" t="str">
            <v>4Q2003</v>
          </cell>
          <cell r="F661">
            <v>0.04073333333333334</v>
          </cell>
        </row>
        <row r="662">
          <cell r="E662" t="str">
            <v>1Q2004</v>
          </cell>
          <cell r="F662">
            <v>0.04</v>
          </cell>
        </row>
        <row r="663">
          <cell r="E663" t="str">
            <v>1Q2004</v>
          </cell>
          <cell r="F663">
            <v>0.04</v>
          </cell>
        </row>
        <row r="664">
          <cell r="E664" t="str">
            <v>1Q2004</v>
          </cell>
          <cell r="F664">
            <v>0.04</v>
          </cell>
        </row>
        <row r="665">
          <cell r="E665" t="str">
            <v>2Q2004</v>
          </cell>
          <cell r="F665">
            <v>0.04</v>
          </cell>
        </row>
        <row r="666">
          <cell r="E666" t="str">
            <v>2Q2004</v>
          </cell>
          <cell r="F666">
            <v>0.04</v>
          </cell>
        </row>
        <row r="667">
          <cell r="E667" t="str">
            <v>2Q2004</v>
          </cell>
          <cell r="F667">
            <v>0.04</v>
          </cell>
        </row>
        <row r="668">
          <cell r="E668" t="str">
            <v>3Q2004</v>
          </cell>
          <cell r="F668">
            <v>0.04</v>
          </cell>
        </row>
        <row r="669">
          <cell r="E669" t="str">
            <v>3Q2004</v>
          </cell>
          <cell r="F669">
            <v>0.04</v>
          </cell>
        </row>
        <row r="670">
          <cell r="E670" t="str">
            <v>3Q2004</v>
          </cell>
          <cell r="F670">
            <v>0.04</v>
          </cell>
        </row>
        <row r="671">
          <cell r="E671" t="str">
            <v>4Q2004</v>
          </cell>
          <cell r="F671">
            <v>0.042300000000000004</v>
          </cell>
        </row>
        <row r="672">
          <cell r="E672" t="str">
            <v>4Q2004</v>
          </cell>
          <cell r="F672">
            <v>0.042300000000000004</v>
          </cell>
        </row>
        <row r="673">
          <cell r="E673" t="str">
            <v>4Q2004</v>
          </cell>
          <cell r="F673">
            <v>0.042300000000000004</v>
          </cell>
        </row>
        <row r="674">
          <cell r="E674" t="str">
            <v>1Q2005</v>
          </cell>
          <cell r="F674">
            <v>0.04753333333333334</v>
          </cell>
        </row>
        <row r="675">
          <cell r="E675" t="str">
            <v>1Q2005</v>
          </cell>
          <cell r="F675">
            <v>0.04753333333333334</v>
          </cell>
        </row>
        <row r="676">
          <cell r="E676" t="str">
            <v>1Q2005</v>
          </cell>
          <cell r="F676">
            <v>0.04753333333333334</v>
          </cell>
        </row>
        <row r="677">
          <cell r="E677" t="str">
            <v>2Q2005</v>
          </cell>
          <cell r="F677">
            <v>0.05296666666666666</v>
          </cell>
        </row>
        <row r="678">
          <cell r="E678" t="str">
            <v>2Q2005</v>
          </cell>
          <cell r="F678">
            <v>0.05296666666666666</v>
          </cell>
        </row>
        <row r="679">
          <cell r="E679" t="str">
            <v>2Q2005</v>
          </cell>
          <cell r="F679">
            <v>0.05296666666666666</v>
          </cell>
        </row>
        <row r="680">
          <cell r="E680" t="str">
            <v>3Q2005</v>
          </cell>
          <cell r="F680">
            <v>0.0577</v>
          </cell>
        </row>
        <row r="681">
          <cell r="E681" t="str">
            <v>3Q2005</v>
          </cell>
          <cell r="F681">
            <v>0.0577</v>
          </cell>
        </row>
        <row r="682">
          <cell r="E682" t="str">
            <v>3Q2005</v>
          </cell>
          <cell r="F682">
            <v>0.0577</v>
          </cell>
        </row>
        <row r="683">
          <cell r="E683" t="str">
            <v>4Q2005</v>
          </cell>
          <cell r="F683">
            <v>0.06233333333333333</v>
          </cell>
        </row>
        <row r="684">
          <cell r="E684" t="str">
            <v>4Q2005</v>
          </cell>
          <cell r="F684">
            <v>0.06233333333333333</v>
          </cell>
        </row>
        <row r="685">
          <cell r="E685" t="str">
            <v>4Q2005</v>
          </cell>
          <cell r="F685">
            <v>0.06233333333333333</v>
          </cell>
        </row>
        <row r="686">
          <cell r="E686" t="str">
            <v>1Q2006</v>
          </cell>
          <cell r="F686">
            <v>0.06780000000000001</v>
          </cell>
        </row>
        <row r="687">
          <cell r="E687" t="str">
            <v>1Q2006</v>
          </cell>
          <cell r="F687">
            <v>0.06780000000000001</v>
          </cell>
        </row>
        <row r="688">
          <cell r="E688" t="str">
            <v>1Q2006</v>
          </cell>
          <cell r="F688">
            <v>0.06780000000000001</v>
          </cell>
        </row>
        <row r="689">
          <cell r="E689" t="str">
            <v>2Q2006</v>
          </cell>
          <cell r="F689">
            <v>0.07303333333333334</v>
          </cell>
        </row>
        <row r="690">
          <cell r="E690" t="str">
            <v>2Q2006</v>
          </cell>
          <cell r="F690">
            <v>0.07303333333333334</v>
          </cell>
        </row>
        <row r="691">
          <cell r="E691" t="str">
            <v>2Q2006</v>
          </cell>
          <cell r="F691">
            <v>0.07303333333333334</v>
          </cell>
        </row>
        <row r="692">
          <cell r="E692" t="str">
            <v>3Q2006</v>
          </cell>
          <cell r="F692">
            <v>0.07736666666666665</v>
          </cell>
        </row>
        <row r="693">
          <cell r="E693" t="str">
            <v>3Q2006</v>
          </cell>
          <cell r="F693">
            <v>0.07736666666666665</v>
          </cell>
        </row>
        <row r="694">
          <cell r="E694" t="str">
            <v>3Q2006</v>
          </cell>
          <cell r="F694">
            <v>0.07736666666666665</v>
          </cell>
        </row>
        <row r="695">
          <cell r="E695" t="str">
            <v>4Q2006</v>
          </cell>
          <cell r="F695">
            <v>0.08173333333333334</v>
          </cell>
        </row>
        <row r="696">
          <cell r="E696" t="str">
            <v>4Q2006</v>
          </cell>
          <cell r="F696">
            <v>0.08173333333333334</v>
          </cell>
        </row>
        <row r="697">
          <cell r="E697" t="str">
            <v>4Q2006</v>
          </cell>
          <cell r="F697">
            <v>0.08173333333333334</v>
          </cell>
        </row>
        <row r="698">
          <cell r="E698" t="str">
            <v>1Q2007</v>
          </cell>
          <cell r="F698">
            <v>0.0825</v>
          </cell>
        </row>
        <row r="699">
          <cell r="E699" t="str">
            <v>1Q2007</v>
          </cell>
          <cell r="F699">
            <v>0.0825</v>
          </cell>
        </row>
        <row r="700">
          <cell r="E700" t="str">
            <v>1Q2007</v>
          </cell>
          <cell r="F700">
            <v>0.0825</v>
          </cell>
        </row>
        <row r="701">
          <cell r="E701" t="str">
            <v>2Q2007</v>
          </cell>
          <cell r="F701">
            <v>0.0825</v>
          </cell>
        </row>
        <row r="702">
          <cell r="E702" t="str">
            <v>2Q2007</v>
          </cell>
          <cell r="F702">
            <v>0.0825</v>
          </cell>
        </row>
        <row r="703">
          <cell r="E703" t="str">
            <v>2Q2007</v>
          </cell>
          <cell r="F703">
            <v>0.0825</v>
          </cell>
        </row>
        <row r="704">
          <cell r="E704" t="str">
            <v>3Q2007</v>
          </cell>
          <cell r="F704">
            <v>0.0825</v>
          </cell>
        </row>
        <row r="705">
          <cell r="E705" t="str">
            <v>3Q2007</v>
          </cell>
          <cell r="F705">
            <v>0.0825</v>
          </cell>
        </row>
        <row r="706">
          <cell r="E706" t="str">
            <v>3Q2007</v>
          </cell>
          <cell r="F706">
            <v>0.0825</v>
          </cell>
        </row>
        <row r="707">
          <cell r="E707" t="str">
            <v>4Q2007</v>
          </cell>
          <cell r="F707">
            <v>0.0825</v>
          </cell>
        </row>
        <row r="708">
          <cell r="E708" t="str">
            <v>4Q2007</v>
          </cell>
          <cell r="F708">
            <v>0.0825</v>
          </cell>
        </row>
        <row r="709">
          <cell r="E709" t="str">
            <v>4Q2007</v>
          </cell>
          <cell r="F709">
            <v>0.0825</v>
          </cell>
        </row>
        <row r="710">
          <cell r="E710" t="str">
            <v>1Q2008</v>
          </cell>
          <cell r="F710">
            <v>0.07756666666666667</v>
          </cell>
        </row>
        <row r="711">
          <cell r="E711" t="str">
            <v>1Q2008</v>
          </cell>
          <cell r="F711">
            <v>0.07756666666666667</v>
          </cell>
        </row>
        <row r="712">
          <cell r="E712" t="str">
            <v>1Q2008</v>
          </cell>
          <cell r="F712">
            <v>0.07756666666666667</v>
          </cell>
        </row>
        <row r="713">
          <cell r="E713" t="str">
            <v>2Q2008</v>
          </cell>
          <cell r="F713">
            <v>0.0677</v>
          </cell>
        </row>
        <row r="714">
          <cell r="E714" t="str">
            <v>2Q2008</v>
          </cell>
          <cell r="F714">
            <v>0.0677</v>
          </cell>
        </row>
        <row r="715">
          <cell r="E715" t="str">
            <v>2Q2008</v>
          </cell>
          <cell r="F715">
            <v>0.0677</v>
          </cell>
        </row>
        <row r="716">
          <cell r="E716" t="str">
            <v>3Q2008</v>
          </cell>
          <cell r="F716">
            <v>0.05300000000000001</v>
          </cell>
        </row>
        <row r="717">
          <cell r="E717" t="str">
            <v>3Q2008</v>
          </cell>
          <cell r="F717">
            <v>0.05300000000000001</v>
          </cell>
        </row>
        <row r="718">
          <cell r="E718" t="str">
            <v>3Q2008</v>
          </cell>
          <cell r="F718">
            <v>0.05300000000000001</v>
          </cell>
        </row>
        <row r="719">
          <cell r="E719" t="str">
            <v>4Q2008</v>
          </cell>
          <cell r="F719">
            <v>0.05000000000000001</v>
          </cell>
        </row>
        <row r="720">
          <cell r="E720" t="str">
            <v>4Q2008</v>
          </cell>
          <cell r="F720">
            <v>0.05000000000000001</v>
          </cell>
        </row>
        <row r="721">
          <cell r="E721" t="str">
            <v>4Q2008</v>
          </cell>
          <cell r="F721">
            <v>0.05000000000000001</v>
          </cell>
        </row>
        <row r="722">
          <cell r="E722" t="str">
            <v>1Q2009</v>
          </cell>
          <cell r="F722">
            <v>0.0452</v>
          </cell>
        </row>
        <row r="723">
          <cell r="E723" t="str">
            <v>1Q2009</v>
          </cell>
          <cell r="F723">
            <v>0.0452</v>
          </cell>
        </row>
        <row r="724">
          <cell r="E724" t="str">
            <v>1Q2009</v>
          </cell>
          <cell r="F724">
            <v>0.0452</v>
          </cell>
        </row>
        <row r="725">
          <cell r="E725" t="str">
            <v>2Q2009</v>
          </cell>
          <cell r="F725">
            <v>0.0337</v>
          </cell>
        </row>
        <row r="726">
          <cell r="E726" t="str">
            <v>2Q2009</v>
          </cell>
          <cell r="F726">
            <v>0.0337</v>
          </cell>
        </row>
        <row r="727">
          <cell r="E727" t="str">
            <v>2Q2009</v>
          </cell>
          <cell r="F727">
            <v>0.0337</v>
          </cell>
        </row>
        <row r="728">
          <cell r="E728" t="str">
            <v>3Q2009</v>
          </cell>
          <cell r="F728">
            <v>0.0325</v>
          </cell>
        </row>
        <row r="729">
          <cell r="E729" t="str">
            <v>3Q2009</v>
          </cell>
          <cell r="F729">
            <v>0.0325</v>
          </cell>
        </row>
        <row r="730">
          <cell r="E730" t="str">
            <v>3Q2009</v>
          </cell>
          <cell r="F730">
            <v>0.0325</v>
          </cell>
        </row>
        <row r="731">
          <cell r="E731" t="str">
            <v>4Q2009</v>
          </cell>
          <cell r="F731">
            <v>0.0325</v>
          </cell>
        </row>
        <row r="732">
          <cell r="E732" t="str">
            <v>4Q2009</v>
          </cell>
          <cell r="F732">
            <v>0.0325</v>
          </cell>
        </row>
        <row r="733">
          <cell r="E733" t="str">
            <v>4Q2009</v>
          </cell>
          <cell r="F733">
            <v>0.0325</v>
          </cell>
        </row>
        <row r="734">
          <cell r="E734" t="str">
            <v>1Q2010</v>
          </cell>
          <cell r="F734">
            <v>0.0325</v>
          </cell>
        </row>
        <row r="735">
          <cell r="E735" t="str">
            <v>1Q2010</v>
          </cell>
          <cell r="F735">
            <v>0.0325</v>
          </cell>
        </row>
        <row r="736">
          <cell r="E736" t="str">
            <v>1Q2010</v>
          </cell>
          <cell r="F736">
            <v>0.0325</v>
          </cell>
        </row>
        <row r="737">
          <cell r="E737" t="str">
            <v>2Q2010</v>
          </cell>
          <cell r="F737">
            <v>0.0325</v>
          </cell>
        </row>
        <row r="738">
          <cell r="E738" t="str">
            <v>2Q2010</v>
          </cell>
          <cell r="F738">
            <v>0.0325</v>
          </cell>
        </row>
        <row r="739">
          <cell r="E739" t="str">
            <v>2Q2010</v>
          </cell>
          <cell r="F739">
            <v>0.0325</v>
          </cell>
        </row>
        <row r="740">
          <cell r="E740" t="str">
            <v>3Q2010</v>
          </cell>
          <cell r="F740">
            <v>0.0325</v>
          </cell>
        </row>
        <row r="741">
          <cell r="E741" t="str">
            <v>3Q2010</v>
          </cell>
          <cell r="F741">
            <v>0.0325</v>
          </cell>
        </row>
        <row r="742">
          <cell r="E742" t="str">
            <v>3Q2010</v>
          </cell>
          <cell r="F742">
            <v>0.0325</v>
          </cell>
        </row>
        <row r="743">
          <cell r="E743" t="str">
            <v>4Q2010</v>
          </cell>
          <cell r="F743">
            <v>0.0325</v>
          </cell>
        </row>
        <row r="744">
          <cell r="E744" t="str">
            <v>4Q2010</v>
          </cell>
          <cell r="F744">
            <v>0.0325</v>
          </cell>
        </row>
        <row r="745">
          <cell r="E745" t="str">
            <v>4Q2010</v>
          </cell>
          <cell r="F745">
            <v>0.0325</v>
          </cell>
        </row>
        <row r="746">
          <cell r="E746" t="str">
            <v>1Q2011</v>
          </cell>
          <cell r="F746">
            <v>0.0325</v>
          </cell>
        </row>
        <row r="747">
          <cell r="E747" t="str">
            <v>1Q2011</v>
          </cell>
          <cell r="F747">
            <v>0.0325</v>
          </cell>
        </row>
        <row r="748">
          <cell r="E748" t="str">
            <v>1Q2011</v>
          </cell>
          <cell r="F748">
            <v>0.0325</v>
          </cell>
        </row>
        <row r="749">
          <cell r="E749" t="str">
            <v>2Q2011</v>
          </cell>
          <cell r="F749">
            <v>0.0325</v>
          </cell>
        </row>
        <row r="750">
          <cell r="E750" t="str">
            <v>2Q2011</v>
          </cell>
          <cell r="F750">
            <v>0.0325</v>
          </cell>
        </row>
        <row r="751">
          <cell r="E751" t="str">
            <v>2Q2011</v>
          </cell>
          <cell r="F751">
            <v>0.0325</v>
          </cell>
        </row>
        <row r="752">
          <cell r="E752" t="str">
            <v>3Q2011</v>
          </cell>
          <cell r="F752">
            <v>0.0325</v>
          </cell>
        </row>
        <row r="753">
          <cell r="E753" t="str">
            <v>3Q2011</v>
          </cell>
          <cell r="F753">
            <v>0.0325</v>
          </cell>
        </row>
        <row r="754">
          <cell r="E754" t="str">
            <v>3Q2011</v>
          </cell>
          <cell r="F754">
            <v>0.0325</v>
          </cell>
        </row>
        <row r="755">
          <cell r="E755" t="str">
            <v>4Q2011</v>
          </cell>
          <cell r="F755">
            <v>0.0325</v>
          </cell>
        </row>
        <row r="756">
          <cell r="E756" t="str">
            <v>4Q2011</v>
          </cell>
          <cell r="F756">
            <v>0.0325</v>
          </cell>
        </row>
        <row r="757">
          <cell r="E757" t="str">
            <v>4Q2011</v>
          </cell>
          <cell r="F757">
            <v>0.0325</v>
          </cell>
        </row>
        <row r="758">
          <cell r="E758" t="str">
            <v>1Q2012</v>
          </cell>
          <cell r="F758">
            <v>0.0325</v>
          </cell>
        </row>
        <row r="759">
          <cell r="E759" t="str">
            <v>1Q2012</v>
          </cell>
          <cell r="F759">
            <v>0.0325</v>
          </cell>
        </row>
        <row r="760">
          <cell r="E760" t="str">
            <v>1Q2012</v>
          </cell>
          <cell r="F760">
            <v>0.0325</v>
          </cell>
        </row>
        <row r="761">
          <cell r="E761" t="str">
            <v>2Q2012</v>
          </cell>
          <cell r="F761">
            <v>0.0325</v>
          </cell>
        </row>
        <row r="762">
          <cell r="E762" t="str">
            <v>2Q2012</v>
          </cell>
          <cell r="F762">
            <v>0.0325</v>
          </cell>
        </row>
        <row r="763">
          <cell r="E763" t="str">
            <v>2Q2012</v>
          </cell>
          <cell r="F763">
            <v>0.0325</v>
          </cell>
        </row>
        <row r="764">
          <cell r="E764" t="str">
            <v>3Q2012</v>
          </cell>
          <cell r="F764">
            <v>0.0325</v>
          </cell>
        </row>
        <row r="765">
          <cell r="E765" t="str">
            <v>3Q2012</v>
          </cell>
          <cell r="F765">
            <v>0.0325</v>
          </cell>
        </row>
        <row r="766">
          <cell r="E766" t="str">
            <v>3Q2012</v>
          </cell>
          <cell r="F766">
            <v>0.0325</v>
          </cell>
        </row>
        <row r="767">
          <cell r="E767" t="str">
            <v>4Q2012</v>
          </cell>
          <cell r="F767">
            <v>0.0325</v>
          </cell>
        </row>
        <row r="768">
          <cell r="E768" t="str">
            <v>4Q2012</v>
          </cell>
          <cell r="F768">
            <v>0.0325</v>
          </cell>
        </row>
        <row r="769">
          <cell r="E769" t="str">
            <v>4Q2012</v>
          </cell>
          <cell r="F769">
            <v>0.0325</v>
          </cell>
        </row>
        <row r="770">
          <cell r="E770" t="str">
            <v>1Q2013</v>
          </cell>
          <cell r="F770">
            <v>0.0325</v>
          </cell>
        </row>
        <row r="771">
          <cell r="E771" t="str">
            <v>1Q2013</v>
          </cell>
          <cell r="F771">
            <v>0.0325</v>
          </cell>
        </row>
        <row r="772">
          <cell r="E772" t="str">
            <v>1Q2013</v>
          </cell>
          <cell r="F772">
            <v>0.0325</v>
          </cell>
        </row>
        <row r="773">
          <cell r="E773" t="str">
            <v>2Q2013</v>
          </cell>
          <cell r="F773">
            <v>0.0325</v>
          </cell>
        </row>
        <row r="774">
          <cell r="E774" t="str">
            <v>2Q2013</v>
          </cell>
          <cell r="F774">
            <v>0.0325</v>
          </cell>
        </row>
        <row r="775">
          <cell r="E775" t="str">
            <v>2Q2013</v>
          </cell>
          <cell r="F775">
            <v>0.0325</v>
          </cell>
        </row>
        <row r="776">
          <cell r="E776" t="str">
            <v>3Q2013</v>
          </cell>
          <cell r="F776">
            <v>0.0325</v>
          </cell>
        </row>
        <row r="777">
          <cell r="E777" t="str">
            <v>3Q2013</v>
          </cell>
          <cell r="F777">
            <v>0.0325</v>
          </cell>
        </row>
        <row r="778">
          <cell r="E778" t="str">
            <v>3Q2013</v>
          </cell>
          <cell r="F778">
            <v>0.0325</v>
          </cell>
        </row>
        <row r="779">
          <cell r="E779" t="str">
            <v>4Q2013</v>
          </cell>
          <cell r="F779">
            <v>0.0325</v>
          </cell>
        </row>
        <row r="780">
          <cell r="E780" t="str">
            <v>4Q2013</v>
          </cell>
          <cell r="F780">
            <v>0.0325</v>
          </cell>
        </row>
        <row r="781">
          <cell r="E781" t="str">
            <v>4Q2013</v>
          </cell>
          <cell r="F781">
            <v>0.0325</v>
          </cell>
        </row>
        <row r="782">
          <cell r="E782" t="str">
            <v>1Q2014</v>
          </cell>
          <cell r="F782">
            <v>0.0325</v>
          </cell>
        </row>
        <row r="783">
          <cell r="E783" t="str">
            <v>1Q2014</v>
          </cell>
          <cell r="F783">
            <v>0.0325</v>
          </cell>
        </row>
        <row r="784">
          <cell r="E784" t="str">
            <v>1Q2014</v>
          </cell>
          <cell r="F784">
            <v>0.0325</v>
          </cell>
        </row>
        <row r="785">
          <cell r="E785" t="str">
            <v>2Q2014</v>
          </cell>
          <cell r="F785">
            <v>0.0325</v>
          </cell>
        </row>
        <row r="786">
          <cell r="E786" t="str">
            <v>2Q2014</v>
          </cell>
          <cell r="F786">
            <v>0.0325</v>
          </cell>
        </row>
        <row r="787">
          <cell r="E787" t="str">
            <v>2Q2014</v>
          </cell>
          <cell r="F787">
            <v>0.0325</v>
          </cell>
        </row>
        <row r="788">
          <cell r="E788" t="str">
            <v>3Q2014</v>
          </cell>
          <cell r="F788">
            <v>0.0325</v>
          </cell>
        </row>
        <row r="789">
          <cell r="E789" t="str">
            <v>3Q2014</v>
          </cell>
          <cell r="F789">
            <v>0.0325</v>
          </cell>
        </row>
        <row r="790">
          <cell r="E790" t="str">
            <v>3Q2014</v>
          </cell>
          <cell r="F790">
            <v>0.0325</v>
          </cell>
        </row>
        <row r="791">
          <cell r="E791" t="str">
            <v>4Q2014</v>
          </cell>
          <cell r="F791">
            <v>0.0325</v>
          </cell>
        </row>
        <row r="792">
          <cell r="E792" t="str">
            <v>4Q2014</v>
          </cell>
          <cell r="F792">
            <v>0.0325</v>
          </cell>
        </row>
        <row r="793">
          <cell r="E793" t="str">
            <v>4Q2014</v>
          </cell>
          <cell r="F793">
            <v>0.0325</v>
          </cell>
        </row>
        <row r="794">
          <cell r="E794" t="str">
            <v>1Q2015</v>
          </cell>
          <cell r="F794">
            <v>0.0325</v>
          </cell>
        </row>
        <row r="795">
          <cell r="E795" t="str">
            <v>1Q2015</v>
          </cell>
          <cell r="F795">
            <v>0.0325</v>
          </cell>
        </row>
        <row r="796">
          <cell r="E796" t="str">
            <v>1Q2015</v>
          </cell>
          <cell r="F796">
            <v>0.0325</v>
          </cell>
        </row>
        <row r="797">
          <cell r="E797" t="str">
            <v>2Q2015</v>
          </cell>
          <cell r="F797">
            <v>0.0325</v>
          </cell>
        </row>
        <row r="798">
          <cell r="E798" t="str">
            <v>2Q2015</v>
          </cell>
          <cell r="F798">
            <v>0.0325</v>
          </cell>
        </row>
        <row r="799">
          <cell r="E799" t="str">
            <v>2Q2015</v>
          </cell>
          <cell r="F799">
            <v>0.0325</v>
          </cell>
        </row>
        <row r="800">
          <cell r="E800" t="str">
            <v>3Q2015</v>
          </cell>
          <cell r="F800">
            <v>0.0325</v>
          </cell>
        </row>
        <row r="801">
          <cell r="E801" t="str">
            <v>3Q2015</v>
          </cell>
          <cell r="F801">
            <v>0.0325</v>
          </cell>
        </row>
        <row r="802">
          <cell r="E802" t="str">
            <v>3Q2015</v>
          </cell>
          <cell r="F802">
            <v>0.0325</v>
          </cell>
        </row>
        <row r="803">
          <cell r="E803" t="str">
            <v>4Q2015</v>
          </cell>
          <cell r="F803">
            <v>0.0325</v>
          </cell>
        </row>
        <row r="804">
          <cell r="E804" t="str">
            <v>4Q2015</v>
          </cell>
          <cell r="F804">
            <v>0.0325</v>
          </cell>
        </row>
        <row r="805">
          <cell r="E805" t="str">
            <v>4Q2015</v>
          </cell>
          <cell r="F805">
            <v>0.0337</v>
          </cell>
        </row>
        <row r="806">
          <cell r="E806" t="str">
            <v>1Q2016</v>
          </cell>
          <cell r="F806">
            <v>0.0325</v>
          </cell>
        </row>
        <row r="807">
          <cell r="E807" t="str">
            <v>1Q2016</v>
          </cell>
          <cell r="F807">
            <v>0.0325</v>
          </cell>
        </row>
        <row r="808">
          <cell r="E808" t="str">
            <v>1Q2016</v>
          </cell>
          <cell r="F808">
            <v>0.0325</v>
          </cell>
        </row>
        <row r="809">
          <cell r="E809" t="str">
            <v>2Q2016</v>
          </cell>
          <cell r="F809">
            <v>0.0337</v>
          </cell>
        </row>
        <row r="810">
          <cell r="E810" t="str">
            <v>2Q2016</v>
          </cell>
          <cell r="F810">
            <v>0.0337</v>
          </cell>
        </row>
        <row r="811">
          <cell r="E811" t="str">
            <v>2Q2016</v>
          </cell>
          <cell r="F811">
            <v>0.0337</v>
          </cell>
        </row>
        <row r="812">
          <cell r="E812" t="str">
            <v>3Q2016</v>
          </cell>
          <cell r="F812">
            <v>0.0337</v>
          </cell>
        </row>
        <row r="813">
          <cell r="E813" t="str">
            <v>3Q2016</v>
          </cell>
          <cell r="F813">
            <v>0.0337</v>
          </cell>
        </row>
        <row r="814">
          <cell r="E814" t="str">
            <v>3Q2016</v>
          </cell>
          <cell r="F814">
            <v>0.0337</v>
          </cell>
        </row>
        <row r="815">
          <cell r="E815" t="str">
            <v>4Q2016</v>
          </cell>
          <cell r="F815">
            <v>0.0337</v>
          </cell>
        </row>
        <row r="816">
          <cell r="E816" t="str">
            <v>4Q2016</v>
          </cell>
          <cell r="F816">
            <v>0.0337</v>
          </cell>
        </row>
        <row r="817">
          <cell r="E817" t="str">
            <v>4Q2016</v>
          </cell>
          <cell r="F817">
            <v>0.0337</v>
          </cell>
        </row>
        <row r="818">
          <cell r="E818" t="str">
            <v>1Q2017</v>
          </cell>
          <cell r="F818">
            <v>0.0337</v>
          </cell>
        </row>
        <row r="819">
          <cell r="E819" t="str">
            <v>1Q2017</v>
          </cell>
          <cell r="F819">
            <v>0.0337</v>
          </cell>
        </row>
        <row r="820">
          <cell r="E820" t="str">
            <v>1Q2017</v>
          </cell>
          <cell r="F820">
            <v>0.0337</v>
          </cell>
        </row>
        <row r="821">
          <cell r="E821" t="str">
            <v>2Q2017</v>
          </cell>
          <cell r="F821" t="str">
            <v>N/A</v>
          </cell>
        </row>
        <row r="822">
          <cell r="E822" t="str">
            <v>2Q2017</v>
          </cell>
          <cell r="F822" t="str">
            <v>N/A</v>
          </cell>
        </row>
        <row r="823">
          <cell r="E823" t="str">
            <v>2Q2017</v>
          </cell>
          <cell r="F823" t="str">
            <v>N/A</v>
          </cell>
        </row>
        <row r="824">
          <cell r="E824" t="str">
            <v>3Q2017</v>
          </cell>
          <cell r="F824" t="str">
            <v>N/A</v>
          </cell>
        </row>
        <row r="825">
          <cell r="E825" t="str">
            <v>3Q2017</v>
          </cell>
          <cell r="F825" t="str">
            <v>N/A</v>
          </cell>
        </row>
        <row r="826">
          <cell r="E826" t="str">
            <v>3Q2017</v>
          </cell>
          <cell r="F826" t="str">
            <v>N/A</v>
          </cell>
        </row>
        <row r="827">
          <cell r="E827" t="str">
            <v>4Q2017</v>
          </cell>
          <cell r="F827" t="str">
            <v>N/A</v>
          </cell>
        </row>
        <row r="828">
          <cell r="E828" t="str">
            <v>4Q2017</v>
          </cell>
          <cell r="F828" t="str">
            <v>N/A</v>
          </cell>
        </row>
        <row r="829">
          <cell r="E829" t="str">
            <v>4Q2017</v>
          </cell>
          <cell r="F829" t="str">
            <v>N/A</v>
          </cell>
        </row>
        <row r="830">
          <cell r="E830" t="str">
            <v>1Q2018</v>
          </cell>
          <cell r="F830" t="str">
            <v>N/A</v>
          </cell>
        </row>
        <row r="831">
          <cell r="E831" t="str">
            <v>1Q2018</v>
          </cell>
          <cell r="F831" t="str">
            <v>N/A</v>
          </cell>
        </row>
        <row r="832">
          <cell r="E832" t="str">
            <v>1Q2018</v>
          </cell>
          <cell r="F832" t="str">
            <v>N/A</v>
          </cell>
        </row>
        <row r="833">
          <cell r="E833" t="str">
            <v>2Q2018</v>
          </cell>
          <cell r="F833" t="str">
            <v>N/A</v>
          </cell>
        </row>
        <row r="834">
          <cell r="E834" t="str">
            <v>2Q2018</v>
          </cell>
          <cell r="F834" t="str">
            <v>N/A</v>
          </cell>
        </row>
        <row r="835">
          <cell r="E835" t="str">
            <v>2Q2018</v>
          </cell>
          <cell r="F835" t="str">
            <v>N/A</v>
          </cell>
        </row>
        <row r="836">
          <cell r="E836" t="str">
            <v>3Q2018</v>
          </cell>
          <cell r="F836" t="str">
            <v>N/A</v>
          </cell>
        </row>
        <row r="837">
          <cell r="E837" t="str">
            <v>3Q2018</v>
          </cell>
          <cell r="F837" t="str">
            <v>N/A</v>
          </cell>
        </row>
        <row r="838">
          <cell r="E838" t="str">
            <v>3Q2018</v>
          </cell>
          <cell r="F838" t="str">
            <v>N/A</v>
          </cell>
        </row>
        <row r="839">
          <cell r="E839" t="str">
            <v>4Q2018</v>
          </cell>
          <cell r="F839" t="str">
            <v>N/A</v>
          </cell>
        </row>
        <row r="840">
          <cell r="E840" t="str">
            <v>4Q2018</v>
          </cell>
          <cell r="F840" t="str">
            <v>N/A</v>
          </cell>
        </row>
        <row r="841">
          <cell r="E841" t="str">
            <v>4Q2018</v>
          </cell>
          <cell r="F841" t="str">
            <v>N/A</v>
          </cell>
        </row>
        <row r="842">
          <cell r="E842" t="str">
            <v>1Q2019</v>
          </cell>
          <cell r="F842" t="str">
            <v>N/A</v>
          </cell>
        </row>
        <row r="843">
          <cell r="E843" t="str">
            <v>1Q2019</v>
          </cell>
          <cell r="F843" t="str">
            <v>N/A</v>
          </cell>
        </row>
        <row r="844">
          <cell r="E844" t="str">
            <v>1Q2019</v>
          </cell>
          <cell r="F844" t="str">
            <v>N/A</v>
          </cell>
        </row>
        <row r="845">
          <cell r="E845" t="str">
            <v>2Q2019</v>
          </cell>
          <cell r="F845" t="str">
            <v>N/A</v>
          </cell>
        </row>
        <row r="846">
          <cell r="E846" t="str">
            <v>2Q2019</v>
          </cell>
          <cell r="F846" t="str">
            <v>N/A</v>
          </cell>
        </row>
        <row r="847">
          <cell r="E847" t="str">
            <v>2Q2019</v>
          </cell>
          <cell r="F847" t="str">
            <v>N/A</v>
          </cell>
        </row>
        <row r="848">
          <cell r="E848" t="str">
            <v>3Q2019</v>
          </cell>
          <cell r="F848" t="str">
            <v>N/A</v>
          </cell>
        </row>
        <row r="849">
          <cell r="E849" t="str">
            <v>3Q2019</v>
          </cell>
          <cell r="F849" t="str">
            <v>N/A</v>
          </cell>
        </row>
        <row r="850">
          <cell r="E850" t="str">
            <v>3Q2019</v>
          </cell>
          <cell r="F850" t="str">
            <v>N/A</v>
          </cell>
        </row>
        <row r="851">
          <cell r="E851" t="str">
            <v>4Q2019</v>
          </cell>
          <cell r="F851" t="str">
            <v>N/A</v>
          </cell>
        </row>
        <row r="852">
          <cell r="E852" t="str">
            <v>4Q2019</v>
          </cell>
          <cell r="F852" t="str">
            <v>N/A</v>
          </cell>
        </row>
        <row r="853">
          <cell r="E853" t="str">
            <v>4Q2019</v>
          </cell>
          <cell r="F853" t="str">
            <v>N/A</v>
          </cell>
        </row>
        <row r="854">
          <cell r="E854" t="str">
            <v>1Q2020</v>
          </cell>
          <cell r="F854" t="str">
            <v>N/A</v>
          </cell>
        </row>
        <row r="855">
          <cell r="E855" t="str">
            <v>1Q2020</v>
          </cell>
          <cell r="F855" t="str">
            <v>N/A</v>
          </cell>
        </row>
        <row r="856">
          <cell r="E856" t="str">
            <v>1Q2020</v>
          </cell>
          <cell r="F856" t="str">
            <v>N/A</v>
          </cell>
        </row>
        <row r="857">
          <cell r="E857" t="str">
            <v>2Q2020</v>
          </cell>
          <cell r="F857" t="str">
            <v>N/A</v>
          </cell>
        </row>
        <row r="858">
          <cell r="E858" t="str">
            <v>2Q2020</v>
          </cell>
          <cell r="F858" t="str">
            <v>N/A</v>
          </cell>
        </row>
        <row r="859">
          <cell r="E859" t="str">
            <v>2Q2020</v>
          </cell>
          <cell r="F859" t="str">
            <v>N/A</v>
          </cell>
        </row>
        <row r="860">
          <cell r="E860" t="str">
            <v>3Q2020</v>
          </cell>
          <cell r="F860" t="str">
            <v>N/A</v>
          </cell>
        </row>
        <row r="861">
          <cell r="E861" t="str">
            <v>3Q2020</v>
          </cell>
          <cell r="F861" t="str">
            <v>N/A</v>
          </cell>
        </row>
        <row r="862">
          <cell r="E862" t="str">
            <v>3Q2020</v>
          </cell>
          <cell r="F862" t="str">
            <v>N/A</v>
          </cell>
        </row>
        <row r="863">
          <cell r="E863" t="str">
            <v>4Q2020</v>
          </cell>
          <cell r="F863" t="str">
            <v>N/A</v>
          </cell>
        </row>
        <row r="864">
          <cell r="E864" t="str">
            <v>4Q2020</v>
          </cell>
          <cell r="F864" t="str">
            <v>N/A</v>
          </cell>
        </row>
        <row r="865">
          <cell r="E865" t="str">
            <v>4Q2020</v>
          </cell>
          <cell r="F865" t="str">
            <v>N/A</v>
          </cell>
        </row>
        <row r="866">
          <cell r="E866" t="str">
            <v>1Q2021</v>
          </cell>
          <cell r="F866" t="str">
            <v>N/A</v>
          </cell>
        </row>
        <row r="867">
          <cell r="E867" t="str">
            <v>1Q2021</v>
          </cell>
          <cell r="F867" t="str">
            <v>N/A</v>
          </cell>
        </row>
        <row r="868">
          <cell r="E868" t="str">
            <v>1Q2021</v>
          </cell>
          <cell r="F868" t="str">
            <v>N/A</v>
          </cell>
        </row>
        <row r="869">
          <cell r="E869" t="str">
            <v>2Q2021</v>
          </cell>
          <cell r="F869" t="str">
            <v>N/A</v>
          </cell>
        </row>
        <row r="870">
          <cell r="E870" t="str">
            <v>2Q2021</v>
          </cell>
          <cell r="F870" t="str">
            <v>N/A</v>
          </cell>
        </row>
        <row r="871">
          <cell r="E871" t="str">
            <v>2Q2021</v>
          </cell>
          <cell r="F871" t="str">
            <v>N/A</v>
          </cell>
        </row>
        <row r="872">
          <cell r="E872" t="str">
            <v>3Q2021</v>
          </cell>
          <cell r="F872" t="str">
            <v>N/A</v>
          </cell>
        </row>
        <row r="873">
          <cell r="E873" t="str">
            <v>3Q2021</v>
          </cell>
          <cell r="F873" t="str">
            <v>N/A</v>
          </cell>
        </row>
        <row r="874">
          <cell r="E874" t="str">
            <v>3Q2021</v>
          </cell>
          <cell r="F874" t="str">
            <v>N/A</v>
          </cell>
        </row>
        <row r="875">
          <cell r="E875" t="str">
            <v>4Q2021</v>
          </cell>
          <cell r="F875" t="str">
            <v>N/A</v>
          </cell>
        </row>
        <row r="876">
          <cell r="E876" t="str">
            <v>4Q2021</v>
          </cell>
          <cell r="F876" t="str">
            <v>N/A</v>
          </cell>
        </row>
        <row r="877">
          <cell r="E877" t="str">
            <v>4Q2021</v>
          </cell>
          <cell r="F877" t="str">
            <v>N/A</v>
          </cell>
        </row>
        <row r="878">
          <cell r="E878" t="str">
            <v>1Q2022</v>
          </cell>
          <cell r="F878" t="str">
            <v>N/A</v>
          </cell>
        </row>
        <row r="879">
          <cell r="E879" t="str">
            <v>1Q2022</v>
          </cell>
          <cell r="F879" t="str">
            <v>N/A</v>
          </cell>
        </row>
        <row r="880">
          <cell r="E880" t="str">
            <v>1Q2022</v>
          </cell>
          <cell r="F880" t="str">
            <v>N/A</v>
          </cell>
        </row>
        <row r="881">
          <cell r="E881" t="str">
            <v>2Q2022</v>
          </cell>
          <cell r="F881" t="str">
            <v>N/A</v>
          </cell>
        </row>
        <row r="882">
          <cell r="E882" t="str">
            <v>2Q2022</v>
          </cell>
          <cell r="F882" t="str">
            <v>N/A</v>
          </cell>
        </row>
        <row r="883">
          <cell r="E883" t="str">
            <v>2Q2022</v>
          </cell>
          <cell r="F883" t="str">
            <v>N/A</v>
          </cell>
        </row>
        <row r="884">
          <cell r="E884" t="str">
            <v>3Q2022</v>
          </cell>
          <cell r="F884" t="str">
            <v>N/A</v>
          </cell>
        </row>
        <row r="885">
          <cell r="E885" t="str">
            <v>3Q2022</v>
          </cell>
          <cell r="F885" t="str">
            <v>N/A</v>
          </cell>
        </row>
        <row r="886">
          <cell r="E886" t="str">
            <v>3Q2022</v>
          </cell>
          <cell r="F886" t="str">
            <v>N/A</v>
          </cell>
        </row>
        <row r="887">
          <cell r="E887" t="str">
            <v>4Q2022</v>
          </cell>
          <cell r="F887" t="str">
            <v>N/A</v>
          </cell>
        </row>
        <row r="888">
          <cell r="E888" t="str">
            <v>4Q2022</v>
          </cell>
          <cell r="F888" t="str">
            <v>N/A</v>
          </cell>
        </row>
        <row r="889">
          <cell r="E889" t="str">
            <v>4Q2022</v>
          </cell>
          <cell r="F889" t="str">
            <v>N/A</v>
          </cell>
        </row>
        <row r="890">
          <cell r="E890" t="str">
            <v>1Q2023</v>
          </cell>
          <cell r="F890" t="str">
            <v>N/A</v>
          </cell>
        </row>
        <row r="891">
          <cell r="E891" t="str">
            <v>1Q2023</v>
          </cell>
          <cell r="F891" t="str">
            <v>N/A</v>
          </cell>
        </row>
        <row r="892">
          <cell r="E892" t="str">
            <v>1Q2023</v>
          </cell>
          <cell r="F892" t="str">
            <v>N/A</v>
          </cell>
        </row>
        <row r="893">
          <cell r="E893" t="str">
            <v>2Q2023</v>
          </cell>
          <cell r="F893" t="str">
            <v>N/A</v>
          </cell>
        </row>
        <row r="894">
          <cell r="E894" t="str">
            <v>2Q2023</v>
          </cell>
          <cell r="F894" t="str">
            <v>N/A</v>
          </cell>
        </row>
        <row r="895">
          <cell r="E895" t="str">
            <v>2Q2023</v>
          </cell>
          <cell r="F895" t="str">
            <v>N/A</v>
          </cell>
        </row>
        <row r="896">
          <cell r="E896" t="str">
            <v>3Q2023</v>
          </cell>
          <cell r="F896" t="str">
            <v>N/A</v>
          </cell>
        </row>
        <row r="897">
          <cell r="E897" t="str">
            <v>3Q2023</v>
          </cell>
          <cell r="F897" t="str">
            <v>N/A</v>
          </cell>
        </row>
        <row r="898">
          <cell r="E898" t="str">
            <v>3Q2023</v>
          </cell>
          <cell r="F898" t="str">
            <v>N/A</v>
          </cell>
        </row>
        <row r="899">
          <cell r="E899" t="str">
            <v>4Q2023</v>
          </cell>
          <cell r="F899" t="str">
            <v>N/A</v>
          </cell>
        </row>
        <row r="900">
          <cell r="E900" t="str">
            <v>4Q2023</v>
          </cell>
          <cell r="F900" t="str">
            <v>N/A</v>
          </cell>
        </row>
        <row r="901">
          <cell r="E901" t="str">
            <v>4Q2023</v>
          </cell>
          <cell r="F901" t="str">
            <v>N/A</v>
          </cell>
        </row>
        <row r="902">
          <cell r="E902" t="str">
            <v>1Q2024</v>
          </cell>
          <cell r="F902" t="str">
            <v>N/A</v>
          </cell>
        </row>
        <row r="903">
          <cell r="E903" t="str">
            <v>1Q2024</v>
          </cell>
          <cell r="F903" t="str">
            <v>N/A</v>
          </cell>
        </row>
        <row r="904">
          <cell r="E904" t="str">
            <v>1Q2024</v>
          </cell>
          <cell r="F904" t="str">
            <v>N/A</v>
          </cell>
        </row>
        <row r="905">
          <cell r="E905" t="str">
            <v>2Q2024</v>
          </cell>
          <cell r="F905" t="str">
            <v>N/A</v>
          </cell>
        </row>
        <row r="906">
          <cell r="E906" t="str">
            <v>2Q2024</v>
          </cell>
          <cell r="F906" t="str">
            <v>N/A</v>
          </cell>
        </row>
        <row r="907">
          <cell r="E907" t="str">
            <v>2Q2024</v>
          </cell>
          <cell r="F907" t="str">
            <v>N/A</v>
          </cell>
        </row>
        <row r="908">
          <cell r="E908" t="str">
            <v>3Q2024</v>
          </cell>
          <cell r="F908" t="str">
            <v>N/A</v>
          </cell>
        </row>
        <row r="909">
          <cell r="E909" t="str">
            <v>3Q2024</v>
          </cell>
          <cell r="F909" t="str">
            <v>N/A</v>
          </cell>
        </row>
        <row r="910">
          <cell r="E910" t="str">
            <v>3Q2024</v>
          </cell>
          <cell r="F910" t="str">
            <v>N/A</v>
          </cell>
        </row>
        <row r="911">
          <cell r="E911" t="str">
            <v>4Q2024</v>
          </cell>
          <cell r="F911" t="str">
            <v>N/A</v>
          </cell>
        </row>
        <row r="912">
          <cell r="E912" t="str">
            <v>4Q2024</v>
          </cell>
          <cell r="F912" t="str">
            <v>N/A</v>
          </cell>
        </row>
        <row r="913">
          <cell r="E913" t="str">
            <v>4Q2024</v>
          </cell>
          <cell r="F913" t="str">
            <v>N/A</v>
          </cell>
        </row>
        <row r="914">
          <cell r="E914" t="str">
            <v>1Q2025</v>
          </cell>
          <cell r="F914" t="str">
            <v>N/A</v>
          </cell>
        </row>
        <row r="915">
          <cell r="E915" t="str">
            <v>1Q2025</v>
          </cell>
          <cell r="F915" t="str">
            <v>N/A</v>
          </cell>
        </row>
        <row r="916">
          <cell r="E916" t="str">
            <v>1Q2025</v>
          </cell>
          <cell r="F916" t="str">
            <v>N/A</v>
          </cell>
        </row>
        <row r="917">
          <cell r="E917" t="str">
            <v>2Q2025</v>
          </cell>
          <cell r="F917" t="str">
            <v>N/A</v>
          </cell>
        </row>
        <row r="918">
          <cell r="E918" t="str">
            <v>2Q2025</v>
          </cell>
          <cell r="F918" t="str">
            <v>N/A</v>
          </cell>
        </row>
        <row r="919">
          <cell r="E919" t="str">
            <v>2Q2025</v>
          </cell>
          <cell r="F919" t="str">
            <v>N/A</v>
          </cell>
        </row>
        <row r="920">
          <cell r="E920" t="str">
            <v>3Q2025</v>
          </cell>
          <cell r="F920" t="str">
            <v>N/A</v>
          </cell>
        </row>
        <row r="921">
          <cell r="E921" t="str">
            <v>3Q2025</v>
          </cell>
          <cell r="F921" t="str">
            <v>N/A</v>
          </cell>
        </row>
        <row r="922">
          <cell r="E922" t="str">
            <v>3Q2025</v>
          </cell>
          <cell r="F922" t="str">
            <v>N/A</v>
          </cell>
        </row>
        <row r="923">
          <cell r="E923" t="str">
            <v>4Q2025</v>
          </cell>
          <cell r="F923" t="str">
            <v>N/A</v>
          </cell>
        </row>
        <row r="924">
          <cell r="E924" t="str">
            <v>4Q2025</v>
          </cell>
          <cell r="F924" t="str">
            <v>N/A</v>
          </cell>
        </row>
        <row r="925">
          <cell r="E925" t="str">
            <v>4Q2025</v>
          </cell>
          <cell r="F925" t="str">
            <v>N/A</v>
          </cell>
        </row>
        <row r="926">
          <cell r="E926" t="str">
            <v>1Q2026</v>
          </cell>
          <cell r="F926" t="str">
            <v>N/A</v>
          </cell>
        </row>
        <row r="927">
          <cell r="E927" t="str">
            <v>1Q2026</v>
          </cell>
          <cell r="F927" t="str">
            <v>N/A</v>
          </cell>
        </row>
        <row r="928">
          <cell r="E928" t="str">
            <v>1Q2026</v>
          </cell>
          <cell r="F928" t="str">
            <v>N/A</v>
          </cell>
        </row>
        <row r="929">
          <cell r="E929" t="str">
            <v>2Q2026</v>
          </cell>
          <cell r="F929" t="str">
            <v>N/A</v>
          </cell>
        </row>
        <row r="930">
          <cell r="E930" t="str">
            <v>2Q2026</v>
          </cell>
          <cell r="F930" t="str">
            <v>N/A</v>
          </cell>
        </row>
        <row r="931">
          <cell r="E931" t="str">
            <v>2Q2026</v>
          </cell>
          <cell r="F931" t="str">
            <v>N/A</v>
          </cell>
        </row>
        <row r="932">
          <cell r="E932" t="str">
            <v>3Q2026</v>
          </cell>
          <cell r="F932" t="str">
            <v>N/A</v>
          </cell>
        </row>
        <row r="933">
          <cell r="E933" t="str">
            <v>3Q2026</v>
          </cell>
          <cell r="F933" t="str">
            <v>N/A</v>
          </cell>
        </row>
        <row r="934">
          <cell r="E934" t="str">
            <v>3Q2026</v>
          </cell>
          <cell r="F934" t="str">
            <v>N/A</v>
          </cell>
        </row>
        <row r="935">
          <cell r="E935" t="str">
            <v>4Q2026</v>
          </cell>
          <cell r="F935" t="str">
            <v>N/A</v>
          </cell>
        </row>
        <row r="936">
          <cell r="E936" t="str">
            <v>4Q2026</v>
          </cell>
          <cell r="F936" t="str">
            <v>N/A</v>
          </cell>
        </row>
        <row r="937">
          <cell r="E937" t="str">
            <v>4Q2026</v>
          </cell>
          <cell r="F937" t="str">
            <v>N/A</v>
          </cell>
        </row>
        <row r="938">
          <cell r="E938" t="str">
            <v>1Q2027</v>
          </cell>
          <cell r="F938" t="str">
            <v>N/A</v>
          </cell>
        </row>
        <row r="939">
          <cell r="E939" t="str">
            <v>1Q2027</v>
          </cell>
          <cell r="F939" t="str">
            <v>N/A</v>
          </cell>
        </row>
        <row r="940">
          <cell r="E940" t="str">
            <v>1Q2027</v>
          </cell>
          <cell r="F940" t="str">
            <v>N/A</v>
          </cell>
        </row>
        <row r="941">
          <cell r="E941" t="str">
            <v>2Q2027</v>
          </cell>
          <cell r="F941" t="str">
            <v>N/A</v>
          </cell>
        </row>
        <row r="942">
          <cell r="E942" t="str">
            <v>2Q2027</v>
          </cell>
          <cell r="F942" t="str">
            <v>N/A</v>
          </cell>
        </row>
        <row r="943">
          <cell r="E943" t="str">
            <v>2Q2027</v>
          </cell>
          <cell r="F943" t="str">
            <v>N/A</v>
          </cell>
        </row>
        <row r="944">
          <cell r="E944" t="str">
            <v>3Q2027</v>
          </cell>
          <cell r="F944" t="str">
            <v>N/A</v>
          </cell>
        </row>
        <row r="945">
          <cell r="E945" t="str">
            <v>3Q2027</v>
          </cell>
          <cell r="F945" t="str">
            <v>N/A</v>
          </cell>
        </row>
        <row r="946">
          <cell r="E946" t="str">
            <v>3Q2027</v>
          </cell>
          <cell r="F946" t="str">
            <v>N/A</v>
          </cell>
        </row>
        <row r="947">
          <cell r="E947" t="str">
            <v>4Q2027</v>
          </cell>
          <cell r="F947" t="str">
            <v>N/A</v>
          </cell>
        </row>
        <row r="948">
          <cell r="E948" t="str">
            <v>4Q2027</v>
          </cell>
          <cell r="F948" t="str">
            <v>N/A</v>
          </cell>
        </row>
        <row r="949">
          <cell r="E949" t="str">
            <v>4Q2027</v>
          </cell>
          <cell r="F949" t="str">
            <v>N/A</v>
          </cell>
        </row>
        <row r="950">
          <cell r="E950" t="str">
            <v>1Q2028</v>
          </cell>
          <cell r="F950" t="str">
            <v>N/A</v>
          </cell>
        </row>
        <row r="951">
          <cell r="E951" t="str">
            <v>1Q2028</v>
          </cell>
          <cell r="F951" t="str">
            <v>N/A</v>
          </cell>
        </row>
        <row r="952">
          <cell r="E952" t="str">
            <v>1Q2028</v>
          </cell>
          <cell r="F952" t="str">
            <v>N/A</v>
          </cell>
        </row>
        <row r="953">
          <cell r="E953" t="str">
            <v>2Q2028</v>
          </cell>
          <cell r="F953" t="str">
            <v>N/A</v>
          </cell>
        </row>
        <row r="954">
          <cell r="E954" t="str">
            <v>2Q2028</v>
          </cell>
          <cell r="F954" t="str">
            <v>N/A</v>
          </cell>
        </row>
        <row r="955">
          <cell r="E955" t="str">
            <v>2Q2028</v>
          </cell>
          <cell r="F955" t="str">
            <v>N/A</v>
          </cell>
        </row>
        <row r="956">
          <cell r="E956" t="str">
            <v>3Q2028</v>
          </cell>
          <cell r="F956" t="str">
            <v>N/A</v>
          </cell>
        </row>
        <row r="957">
          <cell r="E957" t="str">
            <v>3Q2028</v>
          </cell>
          <cell r="F957" t="str">
            <v>N/A</v>
          </cell>
        </row>
        <row r="958">
          <cell r="E958" t="str">
            <v>3Q2028</v>
          </cell>
          <cell r="F958" t="str">
            <v>N/A</v>
          </cell>
        </row>
        <row r="959">
          <cell r="E959" t="str">
            <v>4Q2028</v>
          </cell>
          <cell r="F959" t="str">
            <v>N/A</v>
          </cell>
        </row>
        <row r="960">
          <cell r="E960" t="str">
            <v>4Q2028</v>
          </cell>
          <cell r="F960" t="str">
            <v>N/A</v>
          </cell>
        </row>
        <row r="961">
          <cell r="E961" t="str">
            <v>4Q2028</v>
          </cell>
          <cell r="F961" t="str">
            <v>N/A</v>
          </cell>
        </row>
        <row r="962">
          <cell r="E962" t="str">
            <v>1Q2029</v>
          </cell>
          <cell r="F962" t="str">
            <v>N/A</v>
          </cell>
        </row>
        <row r="963">
          <cell r="E963" t="str">
            <v>1Q2029</v>
          </cell>
          <cell r="F963" t="str">
            <v>N/A</v>
          </cell>
        </row>
        <row r="964">
          <cell r="E964" t="str">
            <v>1Q2029</v>
          </cell>
          <cell r="F964" t="str">
            <v>N/A</v>
          </cell>
        </row>
        <row r="965">
          <cell r="E965" t="str">
            <v>2Q2029</v>
          </cell>
          <cell r="F965" t="str">
            <v>N/A</v>
          </cell>
        </row>
        <row r="966">
          <cell r="E966" t="str">
            <v>2Q2029</v>
          </cell>
          <cell r="F966" t="str">
            <v>N/A</v>
          </cell>
        </row>
        <row r="967">
          <cell r="E967" t="str">
            <v>2Q2029</v>
          </cell>
          <cell r="F967" t="str">
            <v>N/A</v>
          </cell>
        </row>
        <row r="968">
          <cell r="E968" t="str">
            <v>3Q2029</v>
          </cell>
          <cell r="F968" t="str">
            <v>N/A</v>
          </cell>
        </row>
        <row r="969">
          <cell r="E969" t="str">
            <v>3Q2029</v>
          </cell>
          <cell r="F969" t="str">
            <v>N/A</v>
          </cell>
        </row>
        <row r="970">
          <cell r="E970" t="str">
            <v>3Q2029</v>
          </cell>
          <cell r="F970" t="str">
            <v>N/A</v>
          </cell>
        </row>
        <row r="971">
          <cell r="E971" t="str">
            <v>4Q2029</v>
          </cell>
          <cell r="F971" t="str">
            <v>N/A</v>
          </cell>
        </row>
        <row r="972">
          <cell r="E972" t="str">
            <v>4Q2029</v>
          </cell>
          <cell r="F972" t="str">
            <v>N/A</v>
          </cell>
        </row>
        <row r="973">
          <cell r="E973" t="str">
            <v>4Q2029</v>
          </cell>
          <cell r="F973" t="str">
            <v>N/A</v>
          </cell>
        </row>
        <row r="974">
          <cell r="E974" t="str">
            <v>1Q2030</v>
          </cell>
          <cell r="F974" t="str">
            <v>N/A</v>
          </cell>
        </row>
        <row r="975">
          <cell r="E975" t="str">
            <v>1Q2030</v>
          </cell>
          <cell r="F975" t="str">
            <v>N/A</v>
          </cell>
        </row>
        <row r="976">
          <cell r="E976" t="str">
            <v>1Q2030</v>
          </cell>
          <cell r="F976" t="str">
            <v>N/A</v>
          </cell>
        </row>
        <row r="977">
          <cell r="E977" t="str">
            <v>2Q2030</v>
          </cell>
          <cell r="F977" t="str">
            <v>N/A</v>
          </cell>
        </row>
        <row r="978">
          <cell r="E978" t="str">
            <v>2Q2030</v>
          </cell>
          <cell r="F978" t="str">
            <v>N/A</v>
          </cell>
        </row>
        <row r="979">
          <cell r="E979" t="str">
            <v>2Q2030</v>
          </cell>
          <cell r="F979" t="str">
            <v>N/A</v>
          </cell>
        </row>
        <row r="980">
          <cell r="E980" t="str">
            <v>3Q2030</v>
          </cell>
          <cell r="F980" t="str">
            <v>N/A</v>
          </cell>
        </row>
        <row r="981">
          <cell r="E981" t="str">
            <v>3Q2030</v>
          </cell>
          <cell r="F981" t="str">
            <v>N/A</v>
          </cell>
        </row>
        <row r="982">
          <cell r="E982" t="str">
            <v>3Q2030</v>
          </cell>
          <cell r="F982" t="str">
            <v>N/A</v>
          </cell>
        </row>
        <row r="983">
          <cell r="E983" t="str">
            <v>4Q2030</v>
          </cell>
          <cell r="F983" t="str">
            <v>N/A</v>
          </cell>
        </row>
        <row r="984">
          <cell r="E984" t="str">
            <v>4Q2030</v>
          </cell>
          <cell r="F984" t="str">
            <v>N/A</v>
          </cell>
        </row>
        <row r="985">
          <cell r="E985" t="str">
            <v>4Q2030</v>
          </cell>
          <cell r="F985" t="str">
            <v>N/A</v>
          </cell>
        </row>
        <row r="986">
          <cell r="E986" t="str">
            <v>1Q2031</v>
          </cell>
          <cell r="F986" t="str">
            <v>N/A</v>
          </cell>
        </row>
        <row r="987">
          <cell r="E987" t="str">
            <v>1Q2031</v>
          </cell>
          <cell r="F987" t="str">
            <v>N/A</v>
          </cell>
        </row>
        <row r="988">
          <cell r="E988" t="str">
            <v>1Q2031</v>
          </cell>
          <cell r="F988" t="str">
            <v>N/A</v>
          </cell>
        </row>
        <row r="989">
          <cell r="E989" t="str">
            <v>2Q2031</v>
          </cell>
          <cell r="F989" t="str">
            <v>N/A</v>
          </cell>
        </row>
        <row r="990">
          <cell r="E990" t="str">
            <v>2Q2031</v>
          </cell>
          <cell r="F990" t="str">
            <v>N/A</v>
          </cell>
        </row>
        <row r="991">
          <cell r="E991" t="str">
            <v>2Q2031</v>
          </cell>
          <cell r="F991" t="str">
            <v>N/A</v>
          </cell>
        </row>
        <row r="992">
          <cell r="E992" t="str">
            <v>3Q2031</v>
          </cell>
          <cell r="F992" t="str">
            <v>N/A</v>
          </cell>
        </row>
        <row r="993">
          <cell r="E993" t="str">
            <v>3Q2031</v>
          </cell>
          <cell r="F993" t="str">
            <v>N/A</v>
          </cell>
        </row>
        <row r="994">
          <cell r="E994" t="str">
            <v>3Q2031</v>
          </cell>
          <cell r="F994" t="str">
            <v>N/A</v>
          </cell>
        </row>
        <row r="995">
          <cell r="E995" t="str">
            <v>4Q2031</v>
          </cell>
          <cell r="F995" t="str">
            <v>N/A</v>
          </cell>
        </row>
        <row r="996">
          <cell r="E996" t="str">
            <v>4Q2031</v>
          </cell>
          <cell r="F996" t="str">
            <v>N/A</v>
          </cell>
        </row>
        <row r="997">
          <cell r="E997" t="str">
            <v>4Q2031</v>
          </cell>
          <cell r="F997" t="str">
            <v>N/A</v>
          </cell>
        </row>
        <row r="998">
          <cell r="E998" t="str">
            <v>1Q2032</v>
          </cell>
          <cell r="F998" t="str">
            <v>N/A</v>
          </cell>
        </row>
        <row r="999">
          <cell r="E999" t="str">
            <v>1Q2032</v>
          </cell>
          <cell r="F999" t="str">
            <v>N/A</v>
          </cell>
        </row>
        <row r="1000">
          <cell r="E1000" t="str">
            <v>1Q2032</v>
          </cell>
          <cell r="F1000" t="str">
            <v>N/A</v>
          </cell>
        </row>
        <row r="1001">
          <cell r="E1001" t="str">
            <v>2Q2032</v>
          </cell>
          <cell r="F1001" t="str">
            <v>N/A</v>
          </cell>
        </row>
        <row r="1002">
          <cell r="E1002" t="str">
            <v>2Q2032</v>
          </cell>
          <cell r="F1002" t="str">
            <v>N/A</v>
          </cell>
        </row>
        <row r="1003">
          <cell r="E1003" t="str">
            <v>2Q2032</v>
          </cell>
          <cell r="F1003" t="str">
            <v>N/A</v>
          </cell>
        </row>
        <row r="1004">
          <cell r="E1004" t="str">
            <v>3Q2032</v>
          </cell>
          <cell r="F1004" t="str">
            <v>N/A</v>
          </cell>
        </row>
        <row r="1005">
          <cell r="E1005" t="str">
            <v>3Q2032</v>
          </cell>
          <cell r="F1005" t="str">
            <v>N/A</v>
          </cell>
        </row>
        <row r="1006">
          <cell r="E1006" t="str">
            <v>3Q2032</v>
          </cell>
          <cell r="F1006" t="str">
            <v>N/A</v>
          </cell>
        </row>
        <row r="1007">
          <cell r="E1007" t="str">
            <v>4Q2032</v>
          </cell>
          <cell r="F1007" t="str">
            <v>N/A</v>
          </cell>
        </row>
        <row r="1008">
          <cell r="E1008" t="str">
            <v>4Q2032</v>
          </cell>
          <cell r="F1008" t="str">
            <v>N/A</v>
          </cell>
        </row>
        <row r="1009">
          <cell r="E1009" t="str">
            <v>4Q2032</v>
          </cell>
          <cell r="F1009" t="str">
            <v>N/A</v>
          </cell>
        </row>
        <row r="1010">
          <cell r="E1010" t="str">
            <v>1Q2033</v>
          </cell>
          <cell r="F1010" t="str">
            <v>N/A</v>
          </cell>
        </row>
        <row r="1011">
          <cell r="E1011" t="str">
            <v>1Q2033</v>
          </cell>
          <cell r="F1011" t="str">
            <v>N/A</v>
          </cell>
        </row>
        <row r="1012">
          <cell r="E1012" t="str">
            <v>1Q2033</v>
          </cell>
          <cell r="F1012" t="str">
            <v>N/A</v>
          </cell>
        </row>
        <row r="1013">
          <cell r="E1013" t="str">
            <v>2Q2033</v>
          </cell>
          <cell r="F1013" t="str">
            <v>N/A</v>
          </cell>
        </row>
        <row r="1014">
          <cell r="E1014" t="str">
            <v>2Q2033</v>
          </cell>
          <cell r="F1014" t="str">
            <v>N/A</v>
          </cell>
        </row>
        <row r="1015">
          <cell r="E1015" t="str">
            <v>2Q2033</v>
          </cell>
          <cell r="F1015" t="str">
            <v>N/A</v>
          </cell>
        </row>
        <row r="1016">
          <cell r="E1016" t="str">
            <v>3Q2033</v>
          </cell>
          <cell r="F1016" t="str">
            <v>N/A</v>
          </cell>
        </row>
        <row r="1017">
          <cell r="E1017" t="str">
            <v>3Q2033</v>
          </cell>
          <cell r="F1017" t="str">
            <v>N/A</v>
          </cell>
        </row>
        <row r="1018">
          <cell r="E1018" t="str">
            <v>3Q2033</v>
          </cell>
          <cell r="F1018" t="str">
            <v>N/A</v>
          </cell>
        </row>
        <row r="1019">
          <cell r="E1019" t="str">
            <v>4Q2033</v>
          </cell>
          <cell r="F1019" t="str">
            <v>N/A</v>
          </cell>
        </row>
        <row r="1020">
          <cell r="E1020" t="str">
            <v>4Q2033</v>
          </cell>
          <cell r="F1020" t="str">
            <v>N/A</v>
          </cell>
        </row>
        <row r="1021">
          <cell r="E1021" t="str">
            <v>4Q2033</v>
          </cell>
          <cell r="F1021" t="str">
            <v>N/A</v>
          </cell>
        </row>
        <row r="1022">
          <cell r="E1022" t="str">
            <v>1Q2034</v>
          </cell>
          <cell r="F1022" t="str">
            <v>N/A</v>
          </cell>
        </row>
        <row r="1023">
          <cell r="E1023" t="str">
            <v>1Q2034</v>
          </cell>
          <cell r="F1023" t="str">
            <v>N/A</v>
          </cell>
        </row>
        <row r="1024">
          <cell r="E1024" t="str">
            <v>1Q2034</v>
          </cell>
          <cell r="F1024" t="str">
            <v>N/A</v>
          </cell>
        </row>
        <row r="1025">
          <cell r="E1025" t="str">
            <v>2Q2034</v>
          </cell>
          <cell r="F1025" t="str">
            <v>N/A</v>
          </cell>
        </row>
        <row r="1026">
          <cell r="E1026" t="str">
            <v>2Q2034</v>
          </cell>
          <cell r="F1026" t="str">
            <v>N/A</v>
          </cell>
        </row>
        <row r="1027">
          <cell r="E1027" t="str">
            <v>2Q2034</v>
          </cell>
          <cell r="F1027" t="str">
            <v>N/A</v>
          </cell>
        </row>
        <row r="1028">
          <cell r="E1028" t="str">
            <v>3Q2034</v>
          </cell>
          <cell r="F1028" t="str">
            <v>N/A</v>
          </cell>
        </row>
        <row r="1029">
          <cell r="E1029" t="str">
            <v>3Q2034</v>
          </cell>
          <cell r="F1029" t="str">
            <v>N/A</v>
          </cell>
        </row>
        <row r="1030">
          <cell r="E1030" t="str">
            <v>3Q2034</v>
          </cell>
          <cell r="F1030" t="str">
            <v>N/A</v>
          </cell>
        </row>
        <row r="1031">
          <cell r="E1031" t="str">
            <v>4Q2034</v>
          </cell>
          <cell r="F1031" t="str">
            <v>N/A</v>
          </cell>
        </row>
        <row r="1032">
          <cell r="E1032" t="str">
            <v>4Q2034</v>
          </cell>
          <cell r="F1032" t="str">
            <v>N/A</v>
          </cell>
        </row>
        <row r="1033">
          <cell r="E1033" t="str">
            <v>4Q2034</v>
          </cell>
          <cell r="F1033" t="str">
            <v>N/A</v>
          </cell>
        </row>
        <row r="1034">
          <cell r="E1034" t="str">
            <v>1Q2035</v>
          </cell>
          <cell r="F1034" t="str">
            <v>N/A</v>
          </cell>
        </row>
        <row r="1035">
          <cell r="E1035" t="str">
            <v>1Q2035</v>
          </cell>
          <cell r="F1035" t="str">
            <v>N/A</v>
          </cell>
        </row>
        <row r="1036">
          <cell r="E1036" t="str">
            <v>1Q2035</v>
          </cell>
          <cell r="F1036" t="str">
            <v>N/A</v>
          </cell>
        </row>
        <row r="1037">
          <cell r="E1037" t="str">
            <v>2Q2035</v>
          </cell>
          <cell r="F1037" t="str">
            <v>N/A</v>
          </cell>
        </row>
        <row r="1038">
          <cell r="E1038" t="str">
            <v>2Q2035</v>
          </cell>
          <cell r="F1038" t="str">
            <v>N/A</v>
          </cell>
        </row>
        <row r="1039">
          <cell r="E1039" t="str">
            <v>2Q2035</v>
          </cell>
          <cell r="F1039" t="str">
            <v>N/A</v>
          </cell>
        </row>
        <row r="1040">
          <cell r="E1040" t="str">
            <v>3Q2035</v>
          </cell>
          <cell r="F1040" t="str">
            <v>N/A</v>
          </cell>
        </row>
        <row r="1041">
          <cell r="E1041" t="str">
            <v>3Q2035</v>
          </cell>
          <cell r="F1041" t="str">
            <v>N/A</v>
          </cell>
        </row>
        <row r="1042">
          <cell r="E1042" t="str">
            <v>3Q2035</v>
          </cell>
          <cell r="F1042" t="str">
            <v>N/A</v>
          </cell>
        </row>
        <row r="1043">
          <cell r="E1043" t="str">
            <v>4Q2035</v>
          </cell>
          <cell r="F1043" t="str">
            <v>N/A</v>
          </cell>
        </row>
        <row r="1044">
          <cell r="E1044" t="str">
            <v>4Q2035</v>
          </cell>
          <cell r="F1044" t="str">
            <v>N/A</v>
          </cell>
        </row>
        <row r="1045">
          <cell r="E1045" t="str">
            <v>4Q2035</v>
          </cell>
          <cell r="F1045" t="str">
            <v>N/A</v>
          </cell>
        </row>
        <row r="1046">
          <cell r="E1046" t="str">
            <v>1Q2036</v>
          </cell>
          <cell r="F1046" t="str">
            <v>N/A</v>
          </cell>
        </row>
        <row r="1047">
          <cell r="E1047" t="str">
            <v>1Q2036</v>
          </cell>
          <cell r="F1047" t="str">
            <v>N/A</v>
          </cell>
        </row>
        <row r="1048">
          <cell r="E1048" t="str">
            <v>1Q2036</v>
          </cell>
          <cell r="F1048" t="str">
            <v>N/A</v>
          </cell>
        </row>
        <row r="1049">
          <cell r="E1049" t="str">
            <v>2Q2036</v>
          </cell>
          <cell r="F1049" t="str">
            <v>N/A</v>
          </cell>
        </row>
        <row r="1050">
          <cell r="E1050" t="str">
            <v>2Q2036</v>
          </cell>
          <cell r="F1050" t="str">
            <v>N/A</v>
          </cell>
        </row>
        <row r="1051">
          <cell r="E1051" t="str">
            <v>2Q2036</v>
          </cell>
          <cell r="F1051" t="str">
            <v>N/A</v>
          </cell>
        </row>
        <row r="1052">
          <cell r="E1052" t="str">
            <v>3Q2036</v>
          </cell>
          <cell r="F1052" t="str">
            <v>N/A</v>
          </cell>
        </row>
        <row r="1053">
          <cell r="E1053" t="str">
            <v>3Q2036</v>
          </cell>
          <cell r="F1053" t="str">
            <v>N/A</v>
          </cell>
        </row>
        <row r="1054">
          <cell r="E1054" t="str">
            <v>3Q2036</v>
          </cell>
          <cell r="F1054" t="str">
            <v>N/A</v>
          </cell>
        </row>
        <row r="1055">
          <cell r="E1055" t="str">
            <v>4Q2036</v>
          </cell>
          <cell r="F1055" t="str">
            <v>N/A</v>
          </cell>
        </row>
        <row r="1056">
          <cell r="E1056" t="str">
            <v>4Q2036</v>
          </cell>
          <cell r="F1056" t="str">
            <v>N/A</v>
          </cell>
        </row>
        <row r="1057">
          <cell r="E1057" t="str">
            <v>4Q2036</v>
          </cell>
          <cell r="F1057" t="str">
            <v>N/A</v>
          </cell>
        </row>
        <row r="1058">
          <cell r="E1058" t="str">
            <v>1Q2037</v>
          </cell>
          <cell r="F1058" t="str">
            <v>N/A</v>
          </cell>
        </row>
        <row r="1059">
          <cell r="E1059" t="str">
            <v>1Q2037</v>
          </cell>
          <cell r="F1059" t="str">
            <v>N/A</v>
          </cell>
        </row>
        <row r="1060">
          <cell r="E1060" t="str">
            <v>1Q2037</v>
          </cell>
          <cell r="F1060" t="str">
            <v>N/A</v>
          </cell>
        </row>
        <row r="1061">
          <cell r="E1061" t="str">
            <v>2Q2037</v>
          </cell>
          <cell r="F1061" t="str">
            <v>N/A</v>
          </cell>
        </row>
        <row r="1062">
          <cell r="E1062" t="str">
            <v>2Q2037</v>
          </cell>
          <cell r="F1062" t="str">
            <v>N/A</v>
          </cell>
        </row>
        <row r="1063">
          <cell r="E1063" t="str">
            <v>2Q2037</v>
          </cell>
          <cell r="F1063" t="str">
            <v>N/A</v>
          </cell>
        </row>
        <row r="1064">
          <cell r="E1064" t="str">
            <v>3Q2037</v>
          </cell>
          <cell r="F1064" t="str">
            <v>N/A</v>
          </cell>
        </row>
        <row r="1065">
          <cell r="E1065" t="str">
            <v>3Q2037</v>
          </cell>
          <cell r="F1065" t="str">
            <v>N/A</v>
          </cell>
        </row>
        <row r="1066">
          <cell r="E1066" t="str">
            <v>3Q2037</v>
          </cell>
          <cell r="F1066" t="str">
            <v>N/A</v>
          </cell>
        </row>
        <row r="1067">
          <cell r="E1067" t="str">
            <v>4Q2037</v>
          </cell>
          <cell r="F1067" t="str">
            <v>N/A</v>
          </cell>
        </row>
        <row r="1068">
          <cell r="E1068" t="str">
            <v>4Q2037</v>
          </cell>
          <cell r="F1068" t="str">
            <v>N/A</v>
          </cell>
        </row>
        <row r="1069">
          <cell r="E1069" t="str">
            <v>4Q2037</v>
          </cell>
          <cell r="F1069" t="str">
            <v>N/A</v>
          </cell>
        </row>
        <row r="1070">
          <cell r="E1070" t="str">
            <v>1Q2038</v>
          </cell>
          <cell r="F1070" t="str">
            <v>N/A</v>
          </cell>
        </row>
        <row r="1071">
          <cell r="E1071" t="str">
            <v>1Q2038</v>
          </cell>
          <cell r="F1071" t="str">
            <v>N/A</v>
          </cell>
        </row>
        <row r="1072">
          <cell r="E1072" t="str">
            <v>1Q2038</v>
          </cell>
          <cell r="F1072" t="str">
            <v>N/A</v>
          </cell>
        </row>
        <row r="1073">
          <cell r="E1073" t="str">
            <v>2Q2038</v>
          </cell>
          <cell r="F1073" t="str">
            <v>N/A</v>
          </cell>
        </row>
        <row r="1074">
          <cell r="E1074" t="str">
            <v>2Q2038</v>
          </cell>
          <cell r="F1074" t="str">
            <v>N/A</v>
          </cell>
        </row>
        <row r="1075">
          <cell r="E1075" t="str">
            <v>2Q2038</v>
          </cell>
          <cell r="F1075" t="str">
            <v>N/A</v>
          </cell>
        </row>
        <row r="1076">
          <cell r="E1076" t="str">
            <v>3Q2038</v>
          </cell>
          <cell r="F1076" t="str">
            <v>N/A</v>
          </cell>
        </row>
        <row r="1077">
          <cell r="E1077" t="str">
            <v>3Q2038</v>
          </cell>
          <cell r="F1077" t="str">
            <v>N/A</v>
          </cell>
        </row>
        <row r="1078">
          <cell r="E1078" t="str">
            <v>3Q2038</v>
          </cell>
          <cell r="F1078" t="str">
            <v>N/A</v>
          </cell>
        </row>
        <row r="1079">
          <cell r="E1079" t="str">
            <v>4Q2038</v>
          </cell>
          <cell r="F1079" t="str">
            <v>N/A</v>
          </cell>
        </row>
        <row r="1080">
          <cell r="E1080" t="str">
            <v>4Q2038</v>
          </cell>
          <cell r="F1080" t="str">
            <v>N/A</v>
          </cell>
        </row>
        <row r="1081">
          <cell r="E1081" t="str">
            <v>4Q2038</v>
          </cell>
          <cell r="F1081" t="str">
            <v>N/A</v>
          </cell>
        </row>
        <row r="1082">
          <cell r="E1082" t="str">
            <v>1Q2039</v>
          </cell>
          <cell r="F1082" t="str">
            <v>N/A</v>
          </cell>
        </row>
        <row r="1083">
          <cell r="E1083" t="str">
            <v>1Q2039</v>
          </cell>
          <cell r="F1083" t="str">
            <v>N/A</v>
          </cell>
        </row>
        <row r="1084">
          <cell r="E1084" t="str">
            <v>1Q2039</v>
          </cell>
          <cell r="F1084" t="str">
            <v>N/A</v>
          </cell>
        </row>
        <row r="1085">
          <cell r="E1085" t="str">
            <v>2Q2039</v>
          </cell>
          <cell r="F1085" t="str">
            <v>N/A</v>
          </cell>
        </row>
        <row r="1086">
          <cell r="E1086" t="str">
            <v>2Q2039</v>
          </cell>
          <cell r="F1086" t="str">
            <v>N/A</v>
          </cell>
        </row>
        <row r="1087">
          <cell r="E1087" t="str">
            <v>2Q2039</v>
          </cell>
          <cell r="F1087" t="str">
            <v>N/A</v>
          </cell>
        </row>
        <row r="1088">
          <cell r="E1088" t="str">
            <v>3Q2039</v>
          </cell>
          <cell r="F1088" t="str">
            <v>N/A</v>
          </cell>
        </row>
        <row r="1089">
          <cell r="E1089" t="str">
            <v>3Q2039</v>
          </cell>
          <cell r="F1089" t="str">
            <v>N/A</v>
          </cell>
        </row>
        <row r="1090">
          <cell r="E1090" t="str">
            <v>3Q2039</v>
          </cell>
          <cell r="F1090" t="str">
            <v>N/A</v>
          </cell>
        </row>
        <row r="1091">
          <cell r="E1091" t="str">
            <v>4Q2039</v>
          </cell>
          <cell r="F1091" t="str">
            <v>N/A</v>
          </cell>
        </row>
        <row r="1092">
          <cell r="E1092" t="str">
            <v>4Q2039</v>
          </cell>
          <cell r="F1092" t="str">
            <v>N/A</v>
          </cell>
        </row>
        <row r="1093">
          <cell r="E1093" t="str">
            <v>4Q2039</v>
          </cell>
          <cell r="F1093" t="str">
            <v>N/A</v>
          </cell>
        </row>
        <row r="1094">
          <cell r="E1094" t="str">
            <v>1Q2040</v>
          </cell>
          <cell r="F1094" t="str">
            <v>N/A</v>
          </cell>
        </row>
        <row r="1095">
          <cell r="E1095" t="str">
            <v>1Q2040</v>
          </cell>
          <cell r="F1095" t="str">
            <v>N/A</v>
          </cell>
        </row>
        <row r="1096">
          <cell r="E1096" t="str">
            <v>1Q2040</v>
          </cell>
          <cell r="F1096" t="str">
            <v>N/A</v>
          </cell>
        </row>
        <row r="1097">
          <cell r="E1097" t="str">
            <v>2Q2040</v>
          </cell>
          <cell r="F1097" t="str">
            <v>N/A</v>
          </cell>
        </row>
        <row r="1098">
          <cell r="E1098" t="str">
            <v>2Q2040</v>
          </cell>
          <cell r="F1098" t="str">
            <v>N/A</v>
          </cell>
        </row>
        <row r="1099">
          <cell r="E1099" t="str">
            <v>2Q2040</v>
          </cell>
          <cell r="F1099" t="str">
            <v>N/A</v>
          </cell>
        </row>
        <row r="1100">
          <cell r="E1100" t="str">
            <v>3Q2040</v>
          </cell>
          <cell r="F1100" t="str">
            <v>N/A</v>
          </cell>
        </row>
        <row r="1101">
          <cell r="E1101" t="str">
            <v>3Q2040</v>
          </cell>
          <cell r="F1101" t="str">
            <v>N/A</v>
          </cell>
        </row>
        <row r="1102">
          <cell r="E1102" t="str">
            <v>3Q2040</v>
          </cell>
          <cell r="F1102" t="str">
            <v>N/A</v>
          </cell>
        </row>
        <row r="1103">
          <cell r="E1103" t="str">
            <v>4Q2040</v>
          </cell>
          <cell r="F1103" t="str">
            <v>N/A</v>
          </cell>
        </row>
        <row r="1104">
          <cell r="E1104" t="str">
            <v>4Q2040</v>
          </cell>
          <cell r="F1104" t="str">
            <v>N/A</v>
          </cell>
        </row>
        <row r="1105">
          <cell r="E1105" t="str">
            <v>4Q2040</v>
          </cell>
          <cell r="F1105" t="str">
            <v>N/A</v>
          </cell>
        </row>
        <row r="1106">
          <cell r="E1106" t="str">
            <v>1Q2041</v>
          </cell>
          <cell r="F1106" t="str">
            <v>N/A</v>
          </cell>
        </row>
        <row r="1107">
          <cell r="E1107" t="str">
            <v>1Q2041</v>
          </cell>
          <cell r="F1107" t="str">
            <v>N/A</v>
          </cell>
        </row>
        <row r="1108">
          <cell r="E1108" t="str">
            <v>1Q2041</v>
          </cell>
          <cell r="F1108" t="str">
            <v>N/A</v>
          </cell>
        </row>
        <row r="1109">
          <cell r="E1109" t="str">
            <v>2Q2041</v>
          </cell>
          <cell r="F1109" t="str">
            <v>N/A</v>
          </cell>
        </row>
        <row r="1110">
          <cell r="E1110" t="str">
            <v>2Q2041</v>
          </cell>
          <cell r="F1110" t="str">
            <v>N/A</v>
          </cell>
        </row>
        <row r="1111">
          <cell r="E1111" t="str">
            <v>2Q2041</v>
          </cell>
          <cell r="F1111" t="str">
            <v>N/A</v>
          </cell>
        </row>
        <row r="1112">
          <cell r="E1112" t="str">
            <v>3Q2041</v>
          </cell>
          <cell r="F1112" t="str">
            <v>N/A</v>
          </cell>
        </row>
        <row r="1113">
          <cell r="E1113" t="str">
            <v>3Q2041</v>
          </cell>
          <cell r="F1113" t="str">
            <v>N/A</v>
          </cell>
        </row>
        <row r="1114">
          <cell r="E1114" t="str">
            <v>3Q2041</v>
          </cell>
          <cell r="F1114" t="str">
            <v>N/A</v>
          </cell>
        </row>
        <row r="1115">
          <cell r="E1115" t="str">
            <v>4Q2041</v>
          </cell>
          <cell r="F1115" t="str">
            <v>N/A</v>
          </cell>
        </row>
        <row r="1116">
          <cell r="E1116" t="str">
            <v>4Q2041</v>
          </cell>
          <cell r="F1116" t="str">
            <v>N/A</v>
          </cell>
        </row>
        <row r="1117">
          <cell r="E1117" t="str">
            <v>4Q2041</v>
          </cell>
          <cell r="F1117" t="str">
            <v>N/A</v>
          </cell>
        </row>
        <row r="1118">
          <cell r="E1118" t="str">
            <v>1Q2042</v>
          </cell>
          <cell r="F1118" t="str">
            <v>N/A</v>
          </cell>
        </row>
        <row r="1119">
          <cell r="E1119" t="str">
            <v>1Q2042</v>
          </cell>
          <cell r="F1119" t="str">
            <v>N/A</v>
          </cell>
        </row>
        <row r="1120">
          <cell r="E1120" t="str">
            <v>1Q2042</v>
          </cell>
          <cell r="F1120" t="str">
            <v>N/A</v>
          </cell>
        </row>
        <row r="1121">
          <cell r="E1121" t="str">
            <v>2Q2042</v>
          </cell>
          <cell r="F1121" t="str">
            <v>N/A</v>
          </cell>
        </row>
        <row r="1122">
          <cell r="E1122" t="str">
            <v>2Q2042</v>
          </cell>
          <cell r="F1122" t="str">
            <v>N/A</v>
          </cell>
        </row>
        <row r="1123">
          <cell r="E1123" t="str">
            <v>2Q2042</v>
          </cell>
          <cell r="F1123" t="str">
            <v>N/A</v>
          </cell>
        </row>
        <row r="1124">
          <cell r="E1124" t="str">
            <v>3Q2042</v>
          </cell>
          <cell r="F1124" t="str">
            <v>N/A</v>
          </cell>
        </row>
        <row r="1125">
          <cell r="E1125" t="str">
            <v>3Q2042</v>
          </cell>
          <cell r="F1125" t="str">
            <v>N/A</v>
          </cell>
        </row>
        <row r="1126">
          <cell r="E1126" t="str">
            <v>3Q2042</v>
          </cell>
          <cell r="F1126" t="str">
            <v>N/A</v>
          </cell>
        </row>
        <row r="1127">
          <cell r="E1127" t="str">
            <v>4Q2042</v>
          </cell>
          <cell r="F1127" t="str">
            <v>N/A</v>
          </cell>
        </row>
        <row r="1128">
          <cell r="E1128" t="str">
            <v>4Q2042</v>
          </cell>
          <cell r="F1128" t="str">
            <v>N/A</v>
          </cell>
        </row>
        <row r="1129">
          <cell r="E1129" t="str">
            <v>4Q2042</v>
          </cell>
          <cell r="F1129" t="str">
            <v>N/A</v>
          </cell>
        </row>
        <row r="1130">
          <cell r="E1130" t="str">
            <v>1Q2043</v>
          </cell>
          <cell r="F1130" t="str">
            <v>N/A</v>
          </cell>
        </row>
        <row r="1131">
          <cell r="E1131" t="str">
            <v>1Q2043</v>
          </cell>
          <cell r="F1131" t="str">
            <v>N/A</v>
          </cell>
        </row>
        <row r="1132">
          <cell r="E1132" t="str">
            <v>1Q2043</v>
          </cell>
          <cell r="F1132" t="str">
            <v>N/A</v>
          </cell>
        </row>
        <row r="1133">
          <cell r="E1133" t="str">
            <v>2Q2043</v>
          </cell>
          <cell r="F1133" t="str">
            <v>N/A</v>
          </cell>
        </row>
        <row r="1134">
          <cell r="E1134" t="str">
            <v>2Q2043</v>
          </cell>
          <cell r="F1134" t="str">
            <v>N/A</v>
          </cell>
        </row>
        <row r="1135">
          <cell r="E1135" t="str">
            <v>2Q2043</v>
          </cell>
          <cell r="F1135" t="str">
            <v>N/A</v>
          </cell>
        </row>
        <row r="1136">
          <cell r="E1136" t="str">
            <v>3Q2043</v>
          </cell>
          <cell r="F1136" t="str">
            <v>N/A</v>
          </cell>
        </row>
        <row r="1137">
          <cell r="E1137" t="str">
            <v>3Q2043</v>
          </cell>
          <cell r="F1137" t="str">
            <v>N/A</v>
          </cell>
        </row>
        <row r="1138">
          <cell r="E1138" t="str">
            <v>3Q2043</v>
          </cell>
          <cell r="F1138" t="str">
            <v>N/A</v>
          </cell>
        </row>
        <row r="1139">
          <cell r="E1139" t="str">
            <v>4Q2043</v>
          </cell>
          <cell r="F1139" t="str">
            <v>N/A</v>
          </cell>
        </row>
        <row r="1140">
          <cell r="E1140" t="str">
            <v>4Q2043</v>
          </cell>
          <cell r="F1140" t="str">
            <v>N/A</v>
          </cell>
        </row>
        <row r="1141">
          <cell r="E1141" t="str">
            <v>4Q2043</v>
          </cell>
          <cell r="F1141" t="str">
            <v>N/A</v>
          </cell>
        </row>
        <row r="1142">
          <cell r="E1142" t="str">
            <v>1Q2044</v>
          </cell>
          <cell r="F1142" t="str">
            <v>N/A</v>
          </cell>
        </row>
        <row r="1143">
          <cell r="E1143" t="str">
            <v>1Q2044</v>
          </cell>
          <cell r="F1143" t="str">
            <v>N/A</v>
          </cell>
        </row>
        <row r="1144">
          <cell r="E1144" t="str">
            <v>1Q2044</v>
          </cell>
          <cell r="F1144" t="str">
            <v>N/A</v>
          </cell>
        </row>
        <row r="1145">
          <cell r="E1145" t="str">
            <v>2Q2044</v>
          </cell>
          <cell r="F1145" t="str">
            <v>N/A</v>
          </cell>
        </row>
        <row r="1146">
          <cell r="E1146" t="str">
            <v>2Q2044</v>
          </cell>
          <cell r="F1146" t="str">
            <v>N/A</v>
          </cell>
        </row>
        <row r="1147">
          <cell r="E1147" t="str">
            <v>2Q2044</v>
          </cell>
          <cell r="F1147" t="str">
            <v>N/A</v>
          </cell>
        </row>
        <row r="1148">
          <cell r="E1148" t="str">
            <v>3Q2044</v>
          </cell>
          <cell r="F1148" t="str">
            <v>N/A</v>
          </cell>
        </row>
        <row r="1149">
          <cell r="E1149" t="str">
            <v>3Q2044</v>
          </cell>
          <cell r="F1149" t="str">
            <v>N/A</v>
          </cell>
        </row>
        <row r="1150">
          <cell r="E1150" t="str">
            <v>3Q2044</v>
          </cell>
          <cell r="F1150" t="str">
            <v>N/A</v>
          </cell>
        </row>
        <row r="1151">
          <cell r="E1151" t="str">
            <v>4Q2044</v>
          </cell>
          <cell r="F1151" t="str">
            <v>N/A</v>
          </cell>
        </row>
        <row r="1152">
          <cell r="E1152" t="str">
            <v>4Q2044</v>
          </cell>
          <cell r="F1152" t="str">
            <v>N/A</v>
          </cell>
        </row>
        <row r="1153">
          <cell r="E1153" t="str">
            <v>4Q2044</v>
          </cell>
          <cell r="F1153" t="str">
            <v>N/A</v>
          </cell>
        </row>
        <row r="1154">
          <cell r="E1154" t="str">
            <v>1Q2045</v>
          </cell>
          <cell r="F1154" t="str">
            <v>N/A</v>
          </cell>
        </row>
        <row r="1155">
          <cell r="E1155" t="str">
            <v>1Q2045</v>
          </cell>
          <cell r="F1155" t="str">
            <v>N/A</v>
          </cell>
        </row>
        <row r="1156">
          <cell r="E1156" t="str">
            <v>1Q2045</v>
          </cell>
          <cell r="F1156" t="str">
            <v>N/A</v>
          </cell>
        </row>
        <row r="1157">
          <cell r="E1157" t="str">
            <v>2Q2045</v>
          </cell>
          <cell r="F1157" t="str">
            <v>N/A</v>
          </cell>
        </row>
        <row r="1158">
          <cell r="E1158" t="str">
            <v>2Q2045</v>
          </cell>
          <cell r="F1158" t="str">
            <v>N/A</v>
          </cell>
        </row>
        <row r="1159">
          <cell r="E1159" t="str">
            <v>2Q2045</v>
          </cell>
          <cell r="F1159" t="str">
            <v>N/A</v>
          </cell>
        </row>
        <row r="1160">
          <cell r="E1160" t="str">
            <v>3Q2045</v>
          </cell>
          <cell r="F1160" t="str">
            <v>N/A</v>
          </cell>
        </row>
        <row r="1161">
          <cell r="E1161" t="str">
            <v>3Q2045</v>
          </cell>
          <cell r="F1161" t="str">
            <v>N/A</v>
          </cell>
        </row>
        <row r="1162">
          <cell r="E1162" t="str">
            <v>3Q2045</v>
          </cell>
          <cell r="F1162" t="str">
            <v>N/A</v>
          </cell>
        </row>
        <row r="1163">
          <cell r="E1163" t="str">
            <v>4Q2045</v>
          </cell>
          <cell r="F1163" t="str">
            <v>N/A</v>
          </cell>
        </row>
        <row r="1164">
          <cell r="E1164" t="str">
            <v>4Q2045</v>
          </cell>
          <cell r="F1164" t="str">
            <v>N/A</v>
          </cell>
        </row>
        <row r="1165">
          <cell r="E1165" t="str">
            <v>4Q2045</v>
          </cell>
          <cell r="F1165" t="str">
            <v>N/A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9:N223" sheet="Transactions"/>
  </cacheSource>
  <cacheFields count="13">
    <cacheField name="Serivce Month">
      <sharedItems containsSemiMixedTypes="0" containsNonDate="0" containsDate="1" containsString="0" containsMixedTypes="0" count="72">
        <d v="2015-01-01T00:00:00.000"/>
        <d v="2015-02-01T00:00:00.000"/>
        <d v="2015-03-01T00:00:00.000"/>
        <d v="2015-04-01T00:00:00.000"/>
        <d v="2015-05-01T00:00:00.000"/>
        <d v="2015-06-01T00:00:00.000"/>
        <d v="2015-07-01T00:00:00.000"/>
        <d v="2015-08-01T00:00:00.000"/>
        <d v="2015-09-01T00:00:00.000"/>
        <d v="2015-10-01T00:00:00.000"/>
        <d v="2015-11-01T00:00:00.000"/>
        <d v="2015-12-01T00:00:00.000"/>
        <d v="2014-08-01T00:00:00.000"/>
        <d v="2010-07-01T00:00:00.000"/>
        <d v="2011-07-01T00:00:00.000"/>
        <d v="2012-07-01T00:00:00.000"/>
        <d v="2013-07-01T00:00:00.000"/>
        <d v="2014-07-01T00:00:00.000"/>
        <d v="2010-06-01T00:00:00.000"/>
        <d v="2011-06-01T00:00:00.000"/>
        <d v="2012-06-01T00:00:00.000"/>
        <d v="2013-06-01T00:00:00.000"/>
        <d v="2014-06-01T00:00:00.000"/>
        <d v="2010-05-01T00:00:00.000"/>
        <d v="2011-05-01T00:00:00.000"/>
        <d v="2012-05-01T00:00:00.000"/>
        <d v="2013-05-01T00:00:00.000"/>
        <d v="2014-05-01T00:00:00.000"/>
        <d v="2010-04-01T00:00:00.000"/>
        <d v="2011-04-01T00:00:00.000"/>
        <d v="2012-04-01T00:00:00.000"/>
        <d v="2013-04-01T00:00:00.000"/>
        <d v="2014-04-01T00:00:00.000"/>
        <d v="2010-03-01T00:00:00.000"/>
        <d v="2011-03-01T00:00:00.000"/>
        <d v="2012-03-01T00:00:00.000"/>
        <d v="2013-03-01T00:00:00.000"/>
        <d v="2014-03-01T00:00:00.000"/>
        <d v="2010-02-01T00:00:00.000"/>
        <d v="2010-12-01T00:00:00.000"/>
        <d v="2011-02-01T00:00:00.000"/>
        <d v="2011-12-01T00:00:00.000"/>
        <d v="2012-02-01T00:00:00.000"/>
        <d v="2012-12-01T00:00:00.000"/>
        <d v="2013-02-01T00:00:00.000"/>
        <d v="2013-12-01T00:00:00.000"/>
        <d v="2014-02-01T00:00:00.000"/>
        <d v="2014-12-01T00:00:00.000"/>
        <d v="2010-01-01T00:00:00.000"/>
        <d v="2010-11-01T00:00:00.000"/>
        <d v="2011-01-01T00:00:00.000"/>
        <d v="2011-11-01T00:00:00.000"/>
        <d v="2012-01-01T00:00:00.000"/>
        <d v="2012-11-01T00:00:00.000"/>
        <d v="2013-01-01T00:00:00.000"/>
        <d v="2013-11-01T00:00:00.000"/>
        <d v="2014-01-01T00:00:00.000"/>
        <d v="2014-11-01T00:00:00.000"/>
        <d v="2010-10-01T00:00:00.000"/>
        <d v="2011-10-01T00:00:00.000"/>
        <d v="2012-10-01T00:00:00.000"/>
        <d v="2013-10-01T00:00:00.000"/>
        <d v="2014-10-01T00:00:00.000"/>
        <d v="2010-09-01T00:00:00.000"/>
        <d v="2011-09-01T00:00:00.000"/>
        <d v="2012-09-01T00:00:00.000"/>
        <d v="2013-09-01T00:00:00.000"/>
        <d v="2014-09-01T00:00:00.000"/>
        <d v="2010-08-01T00:00:00.000"/>
        <d v="2011-08-01T00:00:00.000"/>
        <d v="2012-08-01T00:00:00.000"/>
        <d v="2013-08-01T00:00:00.000"/>
      </sharedItems>
    </cacheField>
    <cacheField name="Billing&#10;Date*">
      <sharedItems containsSemiMixedTypes="0" containsNonDate="0" containsDate="1" containsString="0" containsMixedTypes="0"/>
    </cacheField>
    <cacheField name="Payment Received*">
      <sharedItems containsSemiMixedTypes="0" containsNonDate="0" containsDate="1" containsString="0" containsMixedTypes="0"/>
    </cacheField>
    <cacheField name="Customer">
      <sharedItems containsMixedTypes="0" count="21">
        <s v="PSO"/>
        <s v="SWEPCO"/>
        <s v="SWEPCO-Valley"/>
        <s v="AECC"/>
        <s v="WFEC"/>
        <s v="OMPA"/>
        <s v="OG&amp;E"/>
        <s v="NTEC"/>
        <s v="ETEC"/>
        <s v="TEXLA"/>
        <s v="Greenbelt"/>
        <s v="Lighthouse"/>
        <s v="Bentonville, AR"/>
        <s v="Prescott, AR"/>
        <s v="Minden, LA"/>
        <s v="Hope, AR"/>
        <s v="Coffeyville, KS"/>
        <s v="Bentonville"/>
        <s v="Hope"/>
        <s v="Prescott"/>
        <s v="Minden"/>
      </sharedItems>
    </cacheField>
    <cacheField name="Sched.">
      <sharedItems containsSemiMixedTypes="0" containsString="0" containsMixedTypes="0" containsNumber="1" containsInteger="1"/>
    </cacheField>
    <cacheField name="MW">
      <sharedItems containsSemiMixedTypes="0" containsString="0" containsMixedTypes="0" containsNumber="1" containsInteger="1"/>
    </cacheField>
    <cacheField name="Projected Rate (as Invoiced)">
      <sharedItems containsSemiMixedTypes="0" containsString="0" containsMixedTypes="0" containsNumber="1"/>
    </cacheField>
    <cacheField name="Actual True-Up Rate">
      <sharedItems containsSemiMixedTypes="0" containsString="0" containsMixedTypes="0" containsNumber="1"/>
    </cacheField>
    <cacheField name="True-Up Charge">
      <sharedItems containsSemiMixedTypes="0" containsString="0" containsMixedTypes="0" containsNumber="1"/>
    </cacheField>
    <cacheField name="Invoiced*** Charge (proj.)">
      <sharedItems containsSemiMixedTypes="0" containsString="0" containsMixedTypes="0" containsNumber="1"/>
    </cacheField>
    <cacheField name="True-Up w/o Interest">
      <sharedItems containsSemiMixedTypes="0" containsString="0" containsMixedTypes="0" containsNumber="1"/>
    </cacheField>
    <cacheField name="Interest">
      <sharedItems containsSemiMixedTypes="0" containsString="0" containsMixedTypes="0" containsNumber="1"/>
    </cacheField>
    <cacheField name="Total True-up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O94" firstHeaderRow="1" firstDataRow="2" firstDataCol="2"/>
  <pivotFields count="13">
    <pivotField axis="axisCol" compact="0" outline="0" subtotalTop="0" showAll="0" numFmtId="17">
      <items count="73">
        <item m="1" x="48"/>
        <item m="1" x="38"/>
        <item m="1" x="33"/>
        <item m="1" x="28"/>
        <item m="1" x="23"/>
        <item m="1" x="18"/>
        <item m="1" x="13"/>
        <item m="1" x="68"/>
        <item m="1" x="63"/>
        <item m="1" x="58"/>
        <item m="1" x="49"/>
        <item m="1" x="39"/>
        <item m="1" x="50"/>
        <item m="1" x="40"/>
        <item m="1" x="34"/>
        <item m="1" x="29"/>
        <item m="1" x="24"/>
        <item m="1" x="19"/>
        <item m="1" x="14"/>
        <item m="1" x="69"/>
        <item m="1" x="64"/>
        <item m="1" x="59"/>
        <item m="1" x="51"/>
        <item m="1" x="41"/>
        <item m="1" x="52"/>
        <item m="1" x="42"/>
        <item m="1" x="35"/>
        <item m="1" x="30"/>
        <item m="1" x="25"/>
        <item m="1" x="20"/>
        <item m="1" x="15"/>
        <item m="1" x="70"/>
        <item m="1" x="65"/>
        <item m="1" x="60"/>
        <item m="1" x="53"/>
        <item m="1" x="43"/>
        <item m="1" x="54"/>
        <item m="1" x="44"/>
        <item m="1" x="36"/>
        <item m="1" x="31"/>
        <item m="1" x="26"/>
        <item m="1" x="21"/>
        <item m="1" x="16"/>
        <item m="1" x="71"/>
        <item m="1" x="66"/>
        <item m="1" x="61"/>
        <item m="1" x="55"/>
        <item m="1" x="45"/>
        <item m="1" x="56"/>
        <item m="1" x="46"/>
        <item m="1" x="37"/>
        <item m="1" x="32"/>
        <item m="1" x="27"/>
        <item m="1" x="22"/>
        <item m="1" x="17"/>
        <item m="1" x="12"/>
        <item m="1" x="67"/>
        <item m="1" x="62"/>
        <item m="1" x="57"/>
        <item m="1"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 numFmtId="14"/>
    <pivotField compact="0" outline="0" subtotalTop="0" showAll="0" numFmtId="14"/>
    <pivotField axis="axisRow" compact="0" outline="0" subtotalTop="0" showAll="0">
      <items count="22">
        <item x="3"/>
        <item m="1" x="17"/>
        <item x="16"/>
        <item x="8"/>
        <item x="10"/>
        <item m="1" x="18"/>
        <item x="11"/>
        <item x="7"/>
        <item x="6"/>
        <item x="5"/>
        <item m="1" x="19"/>
        <item x="0"/>
        <item x="1"/>
        <item x="9"/>
        <item x="4"/>
        <item m="1" x="20"/>
        <item x="12"/>
        <item x="13"/>
        <item x="14"/>
        <item x="1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64"/>
    <pivotField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</pivotFields>
  <rowFields count="2">
    <field x="3"/>
    <field x="-2"/>
  </rowFields>
  <rowItems count="90">
    <i>
      <x/>
      <x/>
    </i>
    <i i="1" r="1">
      <x v="1"/>
    </i>
    <i i="2" r="1">
      <x v="2"/>
    </i>
    <i i="3" r="1">
      <x v="3"/>
    </i>
    <i i="4" r="1">
      <x v="4"/>
    </i>
    <i>
      <x v="2"/>
      <x/>
    </i>
    <i i="1" r="1">
      <x v="1"/>
    </i>
    <i i="2" r="1">
      <x v="2"/>
    </i>
    <i i="3" r="1">
      <x v="3"/>
    </i>
    <i i="4" r="1">
      <x v="4"/>
    </i>
    <i>
      <x v="3"/>
      <x/>
    </i>
    <i i="1" r="1">
      <x v="1"/>
    </i>
    <i i="2" r="1">
      <x v="2"/>
    </i>
    <i i="3" r="1">
      <x v="3"/>
    </i>
    <i i="4" r="1">
      <x v="4"/>
    </i>
    <i>
      <x v="4"/>
      <x/>
    </i>
    <i i="1" r="1">
      <x v="1"/>
    </i>
    <i i="2" r="1">
      <x v="2"/>
    </i>
    <i i="3" r="1">
      <x v="3"/>
    </i>
    <i i="4" r="1">
      <x v="4"/>
    </i>
    <i>
      <x v="6"/>
      <x/>
    </i>
    <i i="1" r="1">
      <x v="1"/>
    </i>
    <i i="2" r="1">
      <x v="2"/>
    </i>
    <i i="3" r="1">
      <x v="3"/>
    </i>
    <i i="4" r="1">
      <x v="4"/>
    </i>
    <i>
      <x v="7"/>
      <x/>
    </i>
    <i i="1" r="1">
      <x v="1"/>
    </i>
    <i i="2" r="1">
      <x v="2"/>
    </i>
    <i i="3" r="1">
      <x v="3"/>
    </i>
    <i i="4" r="1">
      <x v="4"/>
    </i>
    <i>
      <x v="8"/>
      <x/>
    </i>
    <i i="1" r="1">
      <x v="1"/>
    </i>
    <i i="2" r="1">
      <x v="2"/>
    </i>
    <i i="3" r="1">
      <x v="3"/>
    </i>
    <i i="4" r="1">
      <x v="4"/>
    </i>
    <i>
      <x v="9"/>
      <x/>
    </i>
    <i i="1" r="1">
      <x v="1"/>
    </i>
    <i i="2" r="1">
      <x v="2"/>
    </i>
    <i i="3" r="1">
      <x v="3"/>
    </i>
    <i i="4" r="1">
      <x v="4"/>
    </i>
    <i>
      <x v="11"/>
      <x/>
    </i>
    <i i="1" r="1">
      <x v="1"/>
    </i>
    <i i="2" r="1">
      <x v="2"/>
    </i>
    <i i="3" r="1">
      <x v="3"/>
    </i>
    <i i="4" r="1">
      <x v="4"/>
    </i>
    <i>
      <x v="12"/>
      <x/>
    </i>
    <i i="1" r="1">
      <x v="1"/>
    </i>
    <i i="2" r="1">
      <x v="2"/>
    </i>
    <i i="3" r="1">
      <x v="3"/>
    </i>
    <i i="4" r="1">
      <x v="4"/>
    </i>
    <i>
      <x v="13"/>
      <x/>
    </i>
    <i i="1" r="1">
      <x v="1"/>
    </i>
    <i i="2" r="1">
      <x v="2"/>
    </i>
    <i i="3" r="1">
      <x v="3"/>
    </i>
    <i i="4" r="1">
      <x v="4"/>
    </i>
    <i>
      <x v="14"/>
      <x/>
    </i>
    <i i="1" r="1">
      <x v="1"/>
    </i>
    <i i="2" r="1">
      <x v="2"/>
    </i>
    <i i="3" r="1">
      <x v="3"/>
    </i>
    <i i="4" r="1">
      <x v="4"/>
    </i>
    <i>
      <x v="16"/>
      <x/>
    </i>
    <i i="1" r="1">
      <x v="1"/>
    </i>
    <i i="2" r="1">
      <x v="2"/>
    </i>
    <i i="3" r="1">
      <x v="3"/>
    </i>
    <i i="4" r="1">
      <x v="4"/>
    </i>
    <i>
      <x v="17"/>
      <x/>
    </i>
    <i i="1" r="1">
      <x v="1"/>
    </i>
    <i i="2" r="1">
      <x v="2"/>
    </i>
    <i i="3" r="1">
      <x v="3"/>
    </i>
    <i i="4" r="1">
      <x v="4"/>
    </i>
    <i>
      <x v="18"/>
      <x/>
    </i>
    <i i="1" r="1">
      <x v="1"/>
    </i>
    <i i="2" r="1">
      <x v="2"/>
    </i>
    <i i="3" r="1">
      <x v="3"/>
    </i>
    <i i="4" r="1">
      <x v="4"/>
    </i>
    <i>
      <x v="19"/>
      <x/>
    </i>
    <i i="1" r="1">
      <x v="1"/>
    </i>
    <i i="2" r="1">
      <x v="2"/>
    </i>
    <i i="3" r="1">
      <x v="3"/>
    </i>
    <i i="4" r="1">
      <x v="4"/>
    </i>
    <i>
      <x v="20"/>
      <x/>
    </i>
    <i i="1" r="1">
      <x v="1"/>
    </i>
    <i i="2" r="1">
      <x v="2"/>
    </i>
    <i i="3" r="1">
      <x v="3"/>
    </i>
    <i i="4" r="1">
      <x v="4"/>
    </i>
    <i t="grand">
      <x/>
    </i>
    <i t="grand" i="1">
      <x/>
    </i>
    <i t="grand" i="2">
      <x/>
    </i>
    <i t="grand" i="3">
      <x/>
    </i>
    <i t="grand" i="4">
      <x/>
    </i>
  </rowItems>
  <colFields count="1">
    <field x="0"/>
  </colFields>
  <colItems count="13"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 t="grand">
      <x/>
    </i>
  </colItems>
  <dataFields count="5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2" baseField="0" baseItem="0"/>
    <dataField name="Sum of Invoiced*** Charge (proj.)" fld="9" baseField="0" baseItem="0"/>
  </dataFields>
  <formats count="19">
    <format dxfId="3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0"/>
          </reference>
        </references>
      </pivotArea>
    </format>
    <format dxfId="4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0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2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3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4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5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6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7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8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9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0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1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2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3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4"/>
          </reference>
        </references>
      </pivotArea>
    </format>
    <format dxfId="5">
      <pivotArea outline="0" fieldPosition="0" axis="axisRow" field="3" grandRow="1">
        <references count="1">
          <reference field="4294967294" count="3">
            <x v="1"/>
            <x v="2"/>
            <x v="3"/>
          </reference>
        </references>
      </pivotArea>
    </format>
    <format dxfId="6">
      <pivotArea outline="0" fieldPosition="0">
        <references count="3">
          <reference field="4294967294" count="1">
            <x v="2"/>
          </reference>
          <reference field="0" count="1">
            <x v="60"/>
          </reference>
          <reference field="3" count="1">
            <x v="20"/>
          </reference>
        </references>
      </pivotArea>
    </format>
    <format dxfId="6">
      <pivotArea outline="0" fieldPosition="0">
        <references count="3">
          <reference field="4294967294" count="1">
            <x v="3"/>
          </reference>
          <reference field="0" count="1">
            <x v="60"/>
          </reference>
          <reference field="3" count="1">
            <x v="2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4" sqref="B14"/>
    </sheetView>
  </sheetViews>
  <sheetFormatPr defaultColWidth="9.140625" defaultRowHeight="12.75"/>
  <sheetData>
    <row r="1" ht="12.75">
      <c r="A1" t="s">
        <v>221</v>
      </c>
    </row>
    <row r="3" spans="1:2" ht="12.75">
      <c r="A3" s="48">
        <v>1</v>
      </c>
      <c r="B3" s="25" t="s">
        <v>224</v>
      </c>
    </row>
    <row r="4" spans="1:2" ht="12.75">
      <c r="A4" s="48">
        <v>2</v>
      </c>
      <c r="B4" s="25" t="s">
        <v>223</v>
      </c>
    </row>
    <row r="5" spans="1:2" ht="12.75">
      <c r="A5" s="48">
        <v>3</v>
      </c>
      <c r="B5" s="25" t="s">
        <v>225</v>
      </c>
    </row>
    <row r="6" spans="1:2" ht="12.75">
      <c r="A6" s="48">
        <v>4</v>
      </c>
      <c r="B6" s="300" t="s">
        <v>287</v>
      </c>
    </row>
    <row r="7" spans="1:2" ht="12.75">
      <c r="A7" s="48">
        <v>5</v>
      </c>
      <c r="B7" s="25" t="s">
        <v>228</v>
      </c>
    </row>
    <row r="8" spans="1:2" ht="12.75">
      <c r="A8" s="48">
        <v>6</v>
      </c>
      <c r="B8" s="25" t="s">
        <v>229</v>
      </c>
    </row>
    <row r="9" spans="1:2" ht="12.75">
      <c r="A9" s="48">
        <v>7</v>
      </c>
      <c r="B9" s="2" t="s">
        <v>230</v>
      </c>
    </row>
    <row r="10" spans="1:2" ht="12.75">
      <c r="A10" s="48">
        <v>8</v>
      </c>
      <c r="B10" s="25" t="s">
        <v>233</v>
      </c>
    </row>
    <row r="11" spans="1:2" ht="12.75">
      <c r="A11" s="48"/>
      <c r="B11" s="25" t="s">
        <v>234</v>
      </c>
    </row>
    <row r="12" spans="1:2" ht="12.75">
      <c r="A12" s="48"/>
      <c r="B12" s="2" t="s">
        <v>235</v>
      </c>
    </row>
    <row r="13" spans="1:2" ht="12.75">
      <c r="A13" s="48"/>
      <c r="B13" s="2" t="s">
        <v>236</v>
      </c>
    </row>
    <row r="14" spans="1:2" ht="12.75">
      <c r="A14" s="48">
        <v>9</v>
      </c>
      <c r="B14" s="25" t="s">
        <v>238</v>
      </c>
    </row>
    <row r="15" spans="1:2" ht="12.75">
      <c r="A15" s="48">
        <v>10</v>
      </c>
      <c r="B15" s="25" t="s">
        <v>240</v>
      </c>
    </row>
    <row r="16" spans="1:2" ht="12.75">
      <c r="A16" s="48">
        <v>11</v>
      </c>
      <c r="B16" s="25" t="s">
        <v>241</v>
      </c>
    </row>
    <row r="17" ht="12.75">
      <c r="A17" s="48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0"/>
  <sheetViews>
    <sheetView zoomScale="120" zoomScaleNormal="120" zoomScalePageLayoutView="0" workbookViewId="0" topLeftCell="A1">
      <pane ySplit="4" topLeftCell="A58" activePane="bottomLeft" state="frozen"/>
      <selection pane="topLeft" activeCell="A1" sqref="A1"/>
      <selection pane="bottomLeft" activeCell="E66" sqref="E66"/>
    </sheetView>
  </sheetViews>
  <sheetFormatPr defaultColWidth="9.140625" defaultRowHeight="12.75"/>
  <cols>
    <col min="3" max="3" width="10.28125" style="0" bestFit="1" customWidth="1"/>
    <col min="4" max="4" width="14.00390625" style="0" customWidth="1"/>
    <col min="5" max="5" width="12.140625" style="0" customWidth="1"/>
    <col min="6" max="6" width="53.7109375" style="0" customWidth="1"/>
  </cols>
  <sheetData>
    <row r="2" ht="15.75">
      <c r="B2" s="210" t="s">
        <v>174</v>
      </c>
    </row>
    <row r="3" ht="13.5" thickBot="1">
      <c r="B3" s="209" t="s">
        <v>321</v>
      </c>
    </row>
    <row r="4" spans="2:6" ht="39" thickBot="1">
      <c r="B4" s="211" t="s">
        <v>172</v>
      </c>
      <c r="C4" s="212" t="s">
        <v>175</v>
      </c>
      <c r="D4" s="212" t="s">
        <v>183</v>
      </c>
      <c r="E4" s="213" t="s">
        <v>173</v>
      </c>
      <c r="F4" s="214" t="s">
        <v>176</v>
      </c>
    </row>
    <row r="5" spans="2:5" ht="12.75">
      <c r="B5" s="344">
        <v>40179</v>
      </c>
      <c r="C5" s="345">
        <v>0</v>
      </c>
      <c r="D5" s="206"/>
      <c r="E5" s="346">
        <v>0</v>
      </c>
    </row>
    <row r="6" spans="2:5" ht="12.75">
      <c r="B6" s="344">
        <v>40210</v>
      </c>
      <c r="C6" s="345">
        <v>0</v>
      </c>
      <c r="D6" s="206"/>
      <c r="E6" s="346">
        <v>0</v>
      </c>
    </row>
    <row r="7" spans="2:5" ht="12.75">
      <c r="B7" s="344">
        <v>40238</v>
      </c>
      <c r="C7" s="345">
        <v>0</v>
      </c>
      <c r="D7" s="206"/>
      <c r="E7" s="346">
        <v>0</v>
      </c>
    </row>
    <row r="8" spans="2:5" ht="12.75">
      <c r="B8" s="344">
        <v>40269</v>
      </c>
      <c r="C8" s="345">
        <v>0</v>
      </c>
      <c r="D8" s="206"/>
      <c r="E8" s="346">
        <v>0</v>
      </c>
    </row>
    <row r="9" spans="1:6" ht="12.75">
      <c r="A9" s="226"/>
      <c r="B9" s="344">
        <v>40299</v>
      </c>
      <c r="C9" s="345">
        <v>0</v>
      </c>
      <c r="D9" s="206"/>
      <c r="E9" s="346">
        <v>0</v>
      </c>
      <c r="F9" s="204"/>
    </row>
    <row r="10" spans="2:6" ht="13.5" thickBot="1">
      <c r="B10" s="344">
        <v>40330</v>
      </c>
      <c r="C10" s="345">
        <v>0</v>
      </c>
      <c r="D10" s="206"/>
      <c r="E10" s="346">
        <v>0</v>
      </c>
      <c r="F10" s="204"/>
    </row>
    <row r="11" spans="2:6" ht="12.75">
      <c r="B11" s="208">
        <v>40360</v>
      </c>
      <c r="C11" s="219">
        <v>0.07</v>
      </c>
      <c r="D11" s="206"/>
      <c r="E11" s="347">
        <v>1.16</v>
      </c>
      <c r="F11" s="297" t="s">
        <v>322</v>
      </c>
    </row>
    <row r="12" spans="2:6" ht="12.75">
      <c r="B12" s="208">
        <v>40391</v>
      </c>
      <c r="C12" s="217">
        <v>0.07</v>
      </c>
      <c r="D12" s="206"/>
      <c r="E12" s="347">
        <v>1.16</v>
      </c>
      <c r="F12" s="204"/>
    </row>
    <row r="13" spans="2:6" ht="12.75">
      <c r="B13" s="208">
        <v>40422</v>
      </c>
      <c r="C13" s="217">
        <v>0.07</v>
      </c>
      <c r="D13" s="206"/>
      <c r="E13" s="347">
        <v>1.16</v>
      </c>
      <c r="F13" s="204"/>
    </row>
    <row r="14" spans="2:6" ht="12.75">
      <c r="B14" s="208">
        <v>40452</v>
      </c>
      <c r="C14" s="217">
        <v>0.07</v>
      </c>
      <c r="D14" s="206"/>
      <c r="E14" s="347">
        <v>1.16</v>
      </c>
      <c r="F14" s="204"/>
    </row>
    <row r="15" spans="2:6" ht="12.75">
      <c r="B15" s="208">
        <v>40483</v>
      </c>
      <c r="C15" s="217">
        <v>0.07</v>
      </c>
      <c r="D15" s="206"/>
      <c r="E15" s="347">
        <v>1.16</v>
      </c>
      <c r="F15" s="204"/>
    </row>
    <row r="16" spans="2:6" ht="13.5" thickBot="1">
      <c r="B16" s="296">
        <v>40513</v>
      </c>
      <c r="C16" s="217">
        <v>0.07</v>
      </c>
      <c r="D16" s="206"/>
      <c r="E16" s="348">
        <v>1.16</v>
      </c>
      <c r="F16" s="204"/>
    </row>
    <row r="17" spans="2:6" ht="12.75">
      <c r="B17" s="208">
        <v>40544</v>
      </c>
      <c r="C17" s="217">
        <v>0.07</v>
      </c>
      <c r="D17" s="206"/>
      <c r="E17" s="301">
        <v>1.04</v>
      </c>
      <c r="F17" s="204"/>
    </row>
    <row r="18" spans="2:6" ht="12.75">
      <c r="B18" s="208">
        <v>40575</v>
      </c>
      <c r="C18" s="217">
        <v>0.07</v>
      </c>
      <c r="D18" s="206"/>
      <c r="E18" s="298">
        <v>1.04</v>
      </c>
      <c r="F18" s="204"/>
    </row>
    <row r="19" spans="2:6" ht="12.75">
      <c r="B19" s="208">
        <v>40603</v>
      </c>
      <c r="C19" s="217">
        <v>0.07</v>
      </c>
      <c r="D19" s="206"/>
      <c r="E19" s="298">
        <v>1.04</v>
      </c>
      <c r="F19" s="204"/>
    </row>
    <row r="20" spans="2:6" ht="12.75">
      <c r="B20" s="208">
        <v>40634</v>
      </c>
      <c r="C20" s="217">
        <v>0.07</v>
      </c>
      <c r="D20" s="206"/>
      <c r="E20" s="298">
        <v>1.04</v>
      </c>
      <c r="F20" s="204"/>
    </row>
    <row r="21" spans="2:6" ht="12.75">
      <c r="B21" s="307">
        <v>40664</v>
      </c>
      <c r="C21" s="217">
        <v>0.07</v>
      </c>
      <c r="D21" s="206"/>
      <c r="E21" s="298">
        <v>1.04</v>
      </c>
      <c r="F21" s="245" t="s">
        <v>323</v>
      </c>
    </row>
    <row r="22" spans="2:6" ht="13.5" thickBot="1">
      <c r="B22" s="307">
        <v>40695</v>
      </c>
      <c r="C22" s="218">
        <v>0.07</v>
      </c>
      <c r="D22" s="207"/>
      <c r="E22" s="298">
        <v>1.04</v>
      </c>
      <c r="F22" s="349" t="s">
        <v>324</v>
      </c>
    </row>
    <row r="23" spans="2:6" ht="12.75">
      <c r="B23" s="307">
        <v>40725</v>
      </c>
      <c r="C23" s="350">
        <v>0.07</v>
      </c>
      <c r="D23" s="350">
        <v>1.45</v>
      </c>
      <c r="E23" s="298">
        <v>1.04</v>
      </c>
      <c r="F23" s="351" t="s">
        <v>325</v>
      </c>
    </row>
    <row r="24" spans="2:6" ht="12.75">
      <c r="B24" s="307">
        <v>40756</v>
      </c>
      <c r="C24" s="350">
        <v>0.07</v>
      </c>
      <c r="D24" s="350">
        <v>1.45</v>
      </c>
      <c r="E24" s="298">
        <v>1.04</v>
      </c>
      <c r="F24" s="352" t="s">
        <v>326</v>
      </c>
    </row>
    <row r="25" spans="2:6" ht="12.75">
      <c r="B25" s="307">
        <v>40787</v>
      </c>
      <c r="C25" s="350">
        <v>0.07</v>
      </c>
      <c r="D25" s="350">
        <v>1.45</v>
      </c>
      <c r="E25" s="298">
        <v>1.04</v>
      </c>
      <c r="F25" s="205" t="s">
        <v>242</v>
      </c>
    </row>
    <row r="26" spans="2:6" ht="12.75">
      <c r="B26" s="307">
        <v>40817</v>
      </c>
      <c r="C26" s="350">
        <v>0.07</v>
      </c>
      <c r="D26" s="350">
        <v>1.45</v>
      </c>
      <c r="E26" s="298">
        <v>1.04</v>
      </c>
      <c r="F26" s="205" t="s">
        <v>237</v>
      </c>
    </row>
    <row r="27" spans="2:6" ht="12.75">
      <c r="B27" s="307">
        <v>40848</v>
      </c>
      <c r="C27" s="350">
        <v>1.45</v>
      </c>
      <c r="D27" s="207"/>
      <c r="E27" s="298">
        <v>1.04</v>
      </c>
      <c r="F27" s="204"/>
    </row>
    <row r="28" spans="2:5" ht="13.5" thickBot="1">
      <c r="B28" s="353">
        <v>40878</v>
      </c>
      <c r="C28" s="350">
        <v>1.45</v>
      </c>
      <c r="D28" s="354"/>
      <c r="E28" s="299">
        <v>1.04</v>
      </c>
    </row>
    <row r="29" spans="2:5" ht="12.75">
      <c r="B29" s="307">
        <v>40909</v>
      </c>
      <c r="C29" s="350">
        <v>1.45</v>
      </c>
      <c r="E29" s="355">
        <v>1.93</v>
      </c>
    </row>
    <row r="30" spans="2:6" ht="12.75">
      <c r="B30" s="307">
        <v>40940</v>
      </c>
      <c r="C30" s="350">
        <v>1.45</v>
      </c>
      <c r="E30" s="356">
        <f>E29</f>
        <v>1.93</v>
      </c>
      <c r="F30" s="204"/>
    </row>
    <row r="31" spans="2:6" ht="12.75">
      <c r="B31" s="307">
        <v>40969</v>
      </c>
      <c r="C31" s="350">
        <v>1.45</v>
      </c>
      <c r="E31" s="356">
        <f aca="true" t="shared" si="0" ref="E31:E40">E30</f>
        <v>1.93</v>
      </c>
      <c r="F31" s="205"/>
    </row>
    <row r="32" spans="2:6" ht="12.75">
      <c r="B32" s="307">
        <v>41000</v>
      </c>
      <c r="C32" s="350">
        <v>1.45</v>
      </c>
      <c r="E32" s="356">
        <f t="shared" si="0"/>
        <v>1.93</v>
      </c>
      <c r="F32" s="205"/>
    </row>
    <row r="33" spans="2:6" ht="12.75">
      <c r="B33" s="307">
        <v>41030</v>
      </c>
      <c r="C33" s="350">
        <v>1.45</v>
      </c>
      <c r="E33" s="356">
        <f t="shared" si="0"/>
        <v>1.93</v>
      </c>
      <c r="F33" s="205"/>
    </row>
    <row r="34" spans="2:6" ht="13.5" thickBot="1">
      <c r="B34" s="307">
        <v>41061</v>
      </c>
      <c r="C34" s="357">
        <v>1.45</v>
      </c>
      <c r="E34" s="356">
        <f t="shared" si="0"/>
        <v>1.93</v>
      </c>
      <c r="F34" s="205"/>
    </row>
    <row r="35" spans="2:6" ht="12.75">
      <c r="B35" s="307">
        <v>41091</v>
      </c>
      <c r="C35" s="358">
        <v>1.14</v>
      </c>
      <c r="E35" s="356">
        <f t="shared" si="0"/>
        <v>1.93</v>
      </c>
      <c r="F35" s="205"/>
    </row>
    <row r="36" spans="2:6" ht="12.75">
      <c r="B36" s="307">
        <v>41122</v>
      </c>
      <c r="C36" s="359">
        <v>1.14</v>
      </c>
      <c r="E36" s="356">
        <f t="shared" si="0"/>
        <v>1.93</v>
      </c>
      <c r="F36" s="205"/>
    </row>
    <row r="37" spans="2:6" ht="12.75">
      <c r="B37" s="307">
        <v>41153</v>
      </c>
      <c r="C37" s="359">
        <v>1.14</v>
      </c>
      <c r="E37" s="356">
        <f t="shared" si="0"/>
        <v>1.93</v>
      </c>
      <c r="F37" s="205"/>
    </row>
    <row r="38" spans="2:6" ht="12.75">
      <c r="B38" s="307">
        <v>41183</v>
      </c>
      <c r="C38" s="359">
        <v>1.14</v>
      </c>
      <c r="E38" s="356">
        <f t="shared" si="0"/>
        <v>1.93</v>
      </c>
      <c r="F38" s="205"/>
    </row>
    <row r="39" spans="2:6" ht="12.75">
      <c r="B39" s="307">
        <v>41214</v>
      </c>
      <c r="C39" s="359">
        <v>1.14</v>
      </c>
      <c r="E39" s="356">
        <f t="shared" si="0"/>
        <v>1.93</v>
      </c>
      <c r="F39" s="360" t="s">
        <v>327</v>
      </c>
    </row>
    <row r="40" spans="2:6" ht="13.5" thickBot="1">
      <c r="B40" s="353">
        <v>41244</v>
      </c>
      <c r="C40" s="359">
        <v>1.14</v>
      </c>
      <c r="E40" s="361">
        <f t="shared" si="0"/>
        <v>1.93</v>
      </c>
      <c r="F40" s="362" t="s">
        <v>328</v>
      </c>
    </row>
    <row r="41" spans="2:6" ht="12.75">
      <c r="B41" s="307">
        <v>41275</v>
      </c>
      <c r="C41" s="359">
        <v>1.14</v>
      </c>
      <c r="E41" s="363">
        <v>2.47</v>
      </c>
      <c r="F41" s="205"/>
    </row>
    <row r="42" spans="2:6" ht="12.75">
      <c r="B42" s="307">
        <v>41306</v>
      </c>
      <c r="C42" s="359">
        <v>1.14</v>
      </c>
      <c r="E42" s="363">
        <f>E41</f>
        <v>2.47</v>
      </c>
      <c r="F42" s="205"/>
    </row>
    <row r="43" spans="2:6" ht="12.75">
      <c r="B43" s="307">
        <v>41334</v>
      </c>
      <c r="C43" s="359">
        <v>1.14</v>
      </c>
      <c r="E43" s="363">
        <f aca="true" t="shared" si="1" ref="E43:E52">E42</f>
        <v>2.47</v>
      </c>
      <c r="F43" s="205"/>
    </row>
    <row r="44" spans="2:6" ht="12.75">
      <c r="B44" s="307">
        <v>41365</v>
      </c>
      <c r="C44" s="359">
        <v>1.14</v>
      </c>
      <c r="E44" s="363">
        <f t="shared" si="1"/>
        <v>2.47</v>
      </c>
      <c r="F44" s="205"/>
    </row>
    <row r="45" spans="2:6" ht="12.75">
      <c r="B45" s="307">
        <v>41395</v>
      </c>
      <c r="C45" s="359">
        <v>1.14</v>
      </c>
      <c r="E45" s="363">
        <f t="shared" si="1"/>
        <v>2.47</v>
      </c>
      <c r="F45" s="205"/>
    </row>
    <row r="46" spans="2:6" ht="13.5" thickBot="1">
      <c r="B46" s="307">
        <v>41426</v>
      </c>
      <c r="C46" s="364">
        <v>1.14</v>
      </c>
      <c r="E46" s="363">
        <f t="shared" si="1"/>
        <v>2.47</v>
      </c>
      <c r="F46" s="205"/>
    </row>
    <row r="47" spans="2:6" ht="12.75">
      <c r="B47" s="307">
        <v>41456</v>
      </c>
      <c r="C47" s="306">
        <v>1.93</v>
      </c>
      <c r="E47" s="363">
        <f t="shared" si="1"/>
        <v>2.47</v>
      </c>
      <c r="F47" s="205"/>
    </row>
    <row r="48" spans="2:5" ht="12.75">
      <c r="B48" s="307">
        <v>41487</v>
      </c>
      <c r="C48" s="305">
        <v>1.93</v>
      </c>
      <c r="E48" s="363">
        <f t="shared" si="1"/>
        <v>2.47</v>
      </c>
    </row>
    <row r="49" spans="2:5" ht="12.75">
      <c r="B49" s="307">
        <v>41518</v>
      </c>
      <c r="C49" s="305">
        <v>1.93</v>
      </c>
      <c r="E49" s="363">
        <f t="shared" si="1"/>
        <v>2.47</v>
      </c>
    </row>
    <row r="50" spans="2:5" ht="12.75">
      <c r="B50" s="307">
        <v>41548</v>
      </c>
      <c r="C50" s="305">
        <v>1.93</v>
      </c>
      <c r="E50" s="363">
        <f t="shared" si="1"/>
        <v>2.47</v>
      </c>
    </row>
    <row r="51" spans="2:6" ht="12.75">
      <c r="B51" s="307">
        <v>41579</v>
      </c>
      <c r="C51" s="305">
        <v>1.93</v>
      </c>
      <c r="E51" s="363">
        <f t="shared" si="1"/>
        <v>2.47</v>
      </c>
      <c r="F51" s="365" t="s">
        <v>329</v>
      </c>
    </row>
    <row r="52" spans="2:6" ht="13.5" thickBot="1">
      <c r="B52" s="353">
        <v>41609</v>
      </c>
      <c r="C52" s="305">
        <v>1.93</v>
      </c>
      <c r="E52" s="363">
        <f t="shared" si="1"/>
        <v>2.47</v>
      </c>
      <c r="F52" s="366" t="s">
        <v>330</v>
      </c>
    </row>
    <row r="53" spans="2:5" ht="12.75">
      <c r="B53" s="307">
        <v>41640</v>
      </c>
      <c r="C53" s="305">
        <v>1.93</v>
      </c>
      <c r="E53" s="367">
        <v>1.71</v>
      </c>
    </row>
    <row r="54" spans="2:5" ht="12.75">
      <c r="B54" s="307">
        <v>41671</v>
      </c>
      <c r="C54" s="305">
        <v>1.93</v>
      </c>
      <c r="E54" s="368">
        <f>E53</f>
        <v>1.71</v>
      </c>
    </row>
    <row r="55" spans="2:5" ht="12.75">
      <c r="B55" s="307">
        <v>41699</v>
      </c>
      <c r="C55" s="305">
        <v>1.93</v>
      </c>
      <c r="E55" s="368">
        <f aca="true" t="shared" si="2" ref="E55:E64">E54</f>
        <v>1.71</v>
      </c>
    </row>
    <row r="56" spans="2:5" ht="12.75">
      <c r="B56" s="307">
        <v>41730</v>
      </c>
      <c r="C56" s="305">
        <v>1.93</v>
      </c>
      <c r="E56" s="368">
        <f t="shared" si="2"/>
        <v>1.71</v>
      </c>
    </row>
    <row r="57" spans="2:5" ht="12.75">
      <c r="B57" s="307">
        <v>41760</v>
      </c>
      <c r="C57" s="305">
        <v>1.93</v>
      </c>
      <c r="E57" s="368">
        <f t="shared" si="2"/>
        <v>1.71</v>
      </c>
    </row>
    <row r="58" spans="2:5" ht="13.5" thickBot="1">
      <c r="B58" s="307">
        <v>41791</v>
      </c>
      <c r="C58" s="305">
        <v>1.93</v>
      </c>
      <c r="E58" s="368">
        <f t="shared" si="2"/>
        <v>1.71</v>
      </c>
    </row>
    <row r="59" spans="2:5" ht="12.75">
      <c r="B59" s="369">
        <v>41821</v>
      </c>
      <c r="C59" s="370">
        <v>2.3</v>
      </c>
      <c r="E59" s="368">
        <f t="shared" si="2"/>
        <v>1.71</v>
      </c>
    </row>
    <row r="60" spans="2:5" ht="12.75">
      <c r="B60" s="369">
        <v>41852</v>
      </c>
      <c r="C60" s="371">
        <f>C59</f>
        <v>2.3</v>
      </c>
      <c r="E60" s="368">
        <f t="shared" si="2"/>
        <v>1.71</v>
      </c>
    </row>
    <row r="61" spans="2:5" ht="12.75">
      <c r="B61" s="369">
        <v>41883</v>
      </c>
      <c r="C61" s="371">
        <f aca="true" t="shared" si="3" ref="C61:C69">C60</f>
        <v>2.3</v>
      </c>
      <c r="E61" s="368">
        <f t="shared" si="2"/>
        <v>1.71</v>
      </c>
    </row>
    <row r="62" spans="2:5" ht="12.75">
      <c r="B62" s="369">
        <v>41913</v>
      </c>
      <c r="C62" s="371">
        <f t="shared" si="3"/>
        <v>2.3</v>
      </c>
      <c r="E62" s="368">
        <f t="shared" si="2"/>
        <v>1.71</v>
      </c>
    </row>
    <row r="63" spans="2:5" ht="12.75">
      <c r="B63" s="369">
        <v>41944</v>
      </c>
      <c r="C63" s="371">
        <f t="shared" si="3"/>
        <v>2.3</v>
      </c>
      <c r="E63" s="368">
        <f t="shared" si="2"/>
        <v>1.71</v>
      </c>
    </row>
    <row r="64" spans="2:5" ht="13.5" thickBot="1">
      <c r="B64" s="372">
        <v>41974</v>
      </c>
      <c r="C64" s="371">
        <f t="shared" si="3"/>
        <v>2.3</v>
      </c>
      <c r="E64" s="368">
        <f t="shared" si="2"/>
        <v>1.71</v>
      </c>
    </row>
    <row r="65" spans="2:5" ht="12.75">
      <c r="B65" s="369">
        <v>42005</v>
      </c>
      <c r="C65" s="371">
        <f t="shared" si="3"/>
        <v>2.3</v>
      </c>
      <c r="E65" s="373">
        <v>1.34</v>
      </c>
    </row>
    <row r="66" spans="2:5" ht="12.75">
      <c r="B66" s="369">
        <v>42036</v>
      </c>
      <c r="C66" s="371">
        <f t="shared" si="3"/>
        <v>2.3</v>
      </c>
      <c r="E66" s="374">
        <f>E65</f>
        <v>1.34</v>
      </c>
    </row>
    <row r="67" spans="2:5" ht="12.75">
      <c r="B67" s="369">
        <v>42064</v>
      </c>
      <c r="C67" s="371">
        <f t="shared" si="3"/>
        <v>2.3</v>
      </c>
      <c r="E67" s="374">
        <f aca="true" t="shared" si="4" ref="E67:E76">E66</f>
        <v>1.34</v>
      </c>
    </row>
    <row r="68" spans="2:5" ht="12.75">
      <c r="B68" s="369">
        <v>42095</v>
      </c>
      <c r="C68" s="371">
        <f t="shared" si="3"/>
        <v>2.3</v>
      </c>
      <c r="E68" s="374">
        <f t="shared" si="4"/>
        <v>1.34</v>
      </c>
    </row>
    <row r="69" spans="2:5" ht="12.75">
      <c r="B69" s="369">
        <v>42125</v>
      </c>
      <c r="C69" s="371">
        <f t="shared" si="3"/>
        <v>2.3</v>
      </c>
      <c r="E69" s="374">
        <f t="shared" si="4"/>
        <v>1.34</v>
      </c>
    </row>
    <row r="70" spans="2:5" ht="13.5" thickBot="1">
      <c r="B70" s="369">
        <v>42156</v>
      </c>
      <c r="C70" s="375">
        <f>C69</f>
        <v>2.3</v>
      </c>
      <c r="E70" s="374">
        <f t="shared" si="4"/>
        <v>1.34</v>
      </c>
    </row>
    <row r="71" spans="2:5" ht="12.75">
      <c r="B71" s="369">
        <v>42186</v>
      </c>
      <c r="C71" s="376">
        <v>1.44</v>
      </c>
      <c r="E71" s="374">
        <f t="shared" si="4"/>
        <v>1.34</v>
      </c>
    </row>
    <row r="72" spans="2:5" ht="12.75">
      <c r="B72" s="369">
        <v>42217</v>
      </c>
      <c r="C72" s="377">
        <f aca="true" t="shared" si="5" ref="C72:C82">C71</f>
        <v>1.44</v>
      </c>
      <c r="E72" s="374">
        <f t="shared" si="4"/>
        <v>1.34</v>
      </c>
    </row>
    <row r="73" spans="2:5" ht="12.75">
      <c r="B73" s="369">
        <v>42248</v>
      </c>
      <c r="C73" s="377">
        <f t="shared" si="5"/>
        <v>1.44</v>
      </c>
      <c r="E73" s="374">
        <f t="shared" si="4"/>
        <v>1.34</v>
      </c>
    </row>
    <row r="74" spans="2:5" ht="12.75">
      <c r="B74" s="369">
        <v>42278</v>
      </c>
      <c r="C74" s="377">
        <f t="shared" si="5"/>
        <v>1.44</v>
      </c>
      <c r="E74" s="374">
        <f t="shared" si="4"/>
        <v>1.34</v>
      </c>
    </row>
    <row r="75" spans="2:5" ht="12.75">
      <c r="B75" s="369">
        <v>42309</v>
      </c>
      <c r="C75" s="377">
        <f t="shared" si="5"/>
        <v>1.44</v>
      </c>
      <c r="E75" s="374">
        <f t="shared" si="4"/>
        <v>1.34</v>
      </c>
    </row>
    <row r="76" spans="2:5" ht="13.5" thickBot="1">
      <c r="B76" s="372">
        <v>42339</v>
      </c>
      <c r="C76" s="377">
        <f t="shared" si="5"/>
        <v>1.44</v>
      </c>
      <c r="E76" s="378">
        <f t="shared" si="4"/>
        <v>1.34</v>
      </c>
    </row>
    <row r="77" spans="2:3" ht="12.75">
      <c r="B77" s="369">
        <v>42370</v>
      </c>
      <c r="C77" s="377">
        <f t="shared" si="5"/>
        <v>1.44</v>
      </c>
    </row>
    <row r="78" spans="2:3" ht="12.75">
      <c r="B78" s="369">
        <v>42401</v>
      </c>
      <c r="C78" s="377">
        <f t="shared" si="5"/>
        <v>1.44</v>
      </c>
    </row>
    <row r="79" spans="2:3" ht="12.75">
      <c r="B79" s="369">
        <v>42430</v>
      </c>
      <c r="C79" s="377">
        <f t="shared" si="5"/>
        <v>1.44</v>
      </c>
    </row>
    <row r="80" spans="2:3" ht="12.75">
      <c r="B80" s="369">
        <v>42461</v>
      </c>
      <c r="C80" s="377">
        <f t="shared" si="5"/>
        <v>1.44</v>
      </c>
    </row>
    <row r="81" spans="2:3" ht="12.75">
      <c r="B81" s="369">
        <v>42491</v>
      </c>
      <c r="C81" s="377">
        <f t="shared" si="5"/>
        <v>1.44</v>
      </c>
    </row>
    <row r="82" spans="2:3" ht="13.5" thickBot="1">
      <c r="B82" s="369">
        <v>42522</v>
      </c>
      <c r="C82" s="379">
        <f t="shared" si="5"/>
        <v>1.44</v>
      </c>
    </row>
    <row r="83" spans="2:3" ht="12.75">
      <c r="B83" s="369">
        <v>42552</v>
      </c>
      <c r="C83" s="381">
        <v>1.33</v>
      </c>
    </row>
    <row r="84" spans="2:3" ht="12.75">
      <c r="B84" s="369">
        <v>42583</v>
      </c>
      <c r="C84" s="382">
        <f>C83</f>
        <v>1.33</v>
      </c>
    </row>
    <row r="85" spans="2:3" ht="12.75">
      <c r="B85" s="369">
        <v>42614</v>
      </c>
      <c r="C85" s="382">
        <f aca="true" t="shared" si="6" ref="C85:C94">C84</f>
        <v>1.33</v>
      </c>
    </row>
    <row r="86" spans="2:3" ht="12.75">
      <c r="B86" s="369">
        <v>42644</v>
      </c>
      <c r="C86" s="382">
        <f t="shared" si="6"/>
        <v>1.33</v>
      </c>
    </row>
    <row r="87" spans="2:3" ht="12.75">
      <c r="B87" s="369">
        <v>42675</v>
      </c>
      <c r="C87" s="382">
        <f t="shared" si="6"/>
        <v>1.33</v>
      </c>
    </row>
    <row r="88" spans="2:3" ht="13.5" thickBot="1">
      <c r="B88" s="372">
        <v>42705</v>
      </c>
      <c r="C88" s="382">
        <f t="shared" si="6"/>
        <v>1.33</v>
      </c>
    </row>
    <row r="89" spans="2:3" ht="12.75">
      <c r="B89" s="369">
        <v>42736</v>
      </c>
      <c r="C89" s="382">
        <f t="shared" si="6"/>
        <v>1.33</v>
      </c>
    </row>
    <row r="90" spans="2:3" ht="12.75">
      <c r="B90" s="369">
        <v>42767</v>
      </c>
      <c r="C90" s="382">
        <f t="shared" si="6"/>
        <v>1.33</v>
      </c>
    </row>
    <row r="91" spans="2:3" ht="12.75">
      <c r="B91" s="369">
        <v>42795</v>
      </c>
      <c r="C91" s="382">
        <f t="shared" si="6"/>
        <v>1.33</v>
      </c>
    </row>
    <row r="92" spans="2:3" ht="12.75">
      <c r="B92" s="369">
        <v>42826</v>
      </c>
      <c r="C92" s="382">
        <f t="shared" si="6"/>
        <v>1.33</v>
      </c>
    </row>
    <row r="93" spans="2:3" ht="12.75">
      <c r="B93" s="369">
        <v>42856</v>
      </c>
      <c r="C93" s="382">
        <f t="shared" si="6"/>
        <v>1.33</v>
      </c>
    </row>
    <row r="94" spans="2:3" ht="12.75">
      <c r="B94" s="369">
        <v>42887</v>
      </c>
      <c r="C94" s="382">
        <f t="shared" si="6"/>
        <v>1.33</v>
      </c>
    </row>
    <row r="95" ht="12.75">
      <c r="B95" s="369">
        <v>42917</v>
      </c>
    </row>
    <row r="96" ht="12.75">
      <c r="B96" s="369">
        <v>42948</v>
      </c>
    </row>
    <row r="97" ht="12.75">
      <c r="B97" s="369">
        <v>42979</v>
      </c>
    </row>
    <row r="98" ht="12.75">
      <c r="B98" s="369">
        <v>43009</v>
      </c>
    </row>
    <row r="99" ht="12.75">
      <c r="B99" s="369">
        <v>43040</v>
      </c>
    </row>
    <row r="100" ht="13.5" thickBot="1">
      <c r="B100" s="372">
        <v>43070</v>
      </c>
    </row>
  </sheetData>
  <sheetProtection/>
  <printOptions/>
  <pageMargins left="0.75" right="0.75" top="1" bottom="1" header="0.5" footer="0.5"/>
  <pageSetup fitToHeight="0" fitToWidth="1" horizontalDpi="1200" verticalDpi="12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4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33.28125" defaultRowHeight="12.75"/>
  <cols>
    <col min="1" max="1" width="9.140625" style="0" customWidth="1"/>
    <col min="2" max="2" width="14.00390625" style="0" customWidth="1"/>
    <col min="3" max="3" width="20.140625" style="0" customWidth="1"/>
    <col min="4" max="4" width="15.57421875" style="0" customWidth="1"/>
    <col min="5" max="15" width="14.00390625" style="0" customWidth="1"/>
    <col min="16" max="16" width="15.00390625" style="0" customWidth="1"/>
    <col min="17" max="109" width="31.7109375" style="0" customWidth="1"/>
    <col min="110" max="110" width="11.421875" style="0" customWidth="1"/>
  </cols>
  <sheetData>
    <row r="1" spans="3:11" ht="12.75">
      <c r="C1" s="386" t="str">
        <f>+Transactions!B1</f>
        <v>AEPTCo Formula Rate -- FERC Docket ER10-355</v>
      </c>
      <c r="D1" s="386"/>
      <c r="E1" s="386"/>
      <c r="F1" s="386"/>
      <c r="G1" s="386"/>
      <c r="H1" s="386"/>
      <c r="K1" s="308">
        <v>2016</v>
      </c>
    </row>
    <row r="2" spans="3:8" ht="12.75">
      <c r="C2" s="386" t="s">
        <v>162</v>
      </c>
      <c r="D2" s="386"/>
      <c r="E2" s="386"/>
      <c r="F2" s="386"/>
      <c r="G2" s="386"/>
      <c r="H2" s="386"/>
    </row>
    <row r="3" spans="3:8" ht="12.75">
      <c r="C3" s="386" t="str">
        <f>"for period 01/01/"&amp;F8&amp;" - 12/31/"&amp;F8</f>
        <v>for period 01/01/2015 - 12/31/2015</v>
      </c>
      <c r="D3" s="386"/>
      <c r="E3" s="386"/>
      <c r="F3" s="386"/>
      <c r="G3" s="386"/>
      <c r="H3" s="386"/>
    </row>
    <row r="4" ht="12.75">
      <c r="C4" s="112"/>
    </row>
    <row r="5" spans="3:4" ht="12.75">
      <c r="C5" s="302" t="str">
        <f>"Prepared:  May __, "&amp;K1&amp;""</f>
        <v>Prepared:  May __, 2016</v>
      </c>
      <c r="D5" s="295"/>
    </row>
    <row r="6" ht="12.75">
      <c r="C6" s="112"/>
    </row>
    <row r="7" ht="12.75">
      <c r="C7" s="5"/>
    </row>
    <row r="8" ht="27.75" customHeight="1" thickBot="1">
      <c r="F8" s="198">
        <f>Transactions!N1</f>
        <v>2015</v>
      </c>
    </row>
    <row r="9" spans="5:11" ht="20.25" customHeight="1">
      <c r="E9" s="227" t="s">
        <v>184</v>
      </c>
      <c r="F9" s="188"/>
      <c r="G9" s="197" t="s">
        <v>167</v>
      </c>
      <c r="K9" s="48"/>
    </row>
    <row r="10" spans="2:7" ht="42" customHeight="1" thickBot="1">
      <c r="B10" s="174"/>
      <c r="E10" s="253" t="str">
        <f>"(per "&amp;$F8-1&amp;" Update of May "&amp;$F8-1&amp;")"</f>
        <v>(per 2014 Update of May 2014)</v>
      </c>
      <c r="F10" s="294" t="str">
        <f>"(per "&amp;F8+1&amp;" Update of May "&amp;F8+1&amp;")"</f>
        <v>(per 2016 Update of May 2016)</v>
      </c>
      <c r="G10" s="254" t="str">
        <f>"(per "&amp;$F8&amp;" Update of July "&amp;F8&amp;")"</f>
        <v>(per 2015 Update of July 2015)</v>
      </c>
    </row>
    <row r="11" spans="2:7" ht="21.75" customHeight="1">
      <c r="B11" s="176"/>
      <c r="C11" s="194" t="s">
        <v>165</v>
      </c>
      <c r="D11" s="193" t="s">
        <v>163</v>
      </c>
      <c r="E11" s="277">
        <f>Transactions!K2</f>
        <v>224298.22</v>
      </c>
      <c r="F11" s="182"/>
      <c r="G11" s="278">
        <f>+Transactions!K7</f>
        <v>143641.8500000001</v>
      </c>
    </row>
    <row r="12" spans="2:7" ht="21.75" customHeight="1">
      <c r="B12" s="176"/>
      <c r="C12" s="183"/>
      <c r="D12" s="200" t="s">
        <v>171</v>
      </c>
      <c r="E12" s="189"/>
      <c r="F12" s="181">
        <f>+Transactions!J2</f>
        <v>132125.2795255133</v>
      </c>
      <c r="G12" s="190"/>
    </row>
    <row r="13" spans="2:7" ht="21.75" customHeight="1">
      <c r="B13" s="175"/>
      <c r="C13" s="195" t="s">
        <v>166</v>
      </c>
      <c r="D13" s="192" t="s">
        <v>164</v>
      </c>
      <c r="E13" s="279">
        <f>Transactions!K3</f>
        <v>2.3</v>
      </c>
      <c r="F13" s="280"/>
      <c r="G13" s="281">
        <f>+Transactions!K8</f>
        <v>1.44</v>
      </c>
    </row>
    <row r="14" spans="2:7" ht="21.75" customHeight="1" thickBot="1">
      <c r="B14" s="174"/>
      <c r="C14" s="184"/>
      <c r="D14" s="199" t="s">
        <v>170</v>
      </c>
      <c r="E14" s="185"/>
      <c r="F14" s="251">
        <f>+Transactions!J3</f>
        <v>1.34</v>
      </c>
      <c r="G14" s="186"/>
    </row>
    <row r="15" spans="2:5" ht="12.75">
      <c r="B15" s="176"/>
      <c r="E15" s="146"/>
    </row>
    <row r="16" spans="2:18" ht="12.75">
      <c r="B16" s="175"/>
      <c r="C16" s="175"/>
      <c r="D16" s="191"/>
      <c r="E16" s="175"/>
      <c r="F16" s="177"/>
      <c r="G16" s="178"/>
      <c r="J16" s="16"/>
      <c r="K16" s="146"/>
      <c r="M16" s="13"/>
      <c r="N16" s="166"/>
      <c r="O16" s="166"/>
      <c r="P16" s="166"/>
      <c r="Q16" s="166"/>
      <c r="R16" s="166"/>
    </row>
    <row r="17" spans="3:18" ht="12.75">
      <c r="C17" s="5"/>
      <c r="M17" s="30"/>
      <c r="N17" s="166"/>
      <c r="O17" s="166"/>
      <c r="P17" s="166"/>
      <c r="Q17" s="166"/>
      <c r="R17" s="166"/>
    </row>
    <row r="18" spans="3:18" ht="12.75">
      <c r="C18" s="13"/>
      <c r="D18" s="13"/>
      <c r="E18" s="13"/>
      <c r="F18" s="13"/>
      <c r="G18" s="13"/>
      <c r="H18" s="13"/>
      <c r="M18" s="13"/>
      <c r="N18" s="166"/>
      <c r="O18" s="166"/>
      <c r="P18" s="166"/>
      <c r="Q18" s="166"/>
      <c r="R18" s="166"/>
    </row>
    <row r="19" spans="3:18" ht="21" customHeight="1" thickBot="1">
      <c r="C19" s="179" t="s">
        <v>157</v>
      </c>
      <c r="D19" s="179" t="s">
        <v>158</v>
      </c>
      <c r="E19" s="180" t="s">
        <v>159</v>
      </c>
      <c r="F19" s="180" t="s">
        <v>160</v>
      </c>
      <c r="G19" s="179" t="s">
        <v>161</v>
      </c>
      <c r="H19" s="180" t="s">
        <v>169</v>
      </c>
      <c r="M19" s="13"/>
      <c r="N19" s="166"/>
      <c r="O19" s="166"/>
      <c r="P19" s="166"/>
      <c r="Q19" s="166"/>
      <c r="R19" s="166"/>
    </row>
    <row r="20" spans="3:18" ht="53.25" customHeight="1">
      <c r="C20" s="240" t="s">
        <v>200</v>
      </c>
      <c r="D20" s="171" t="str">
        <f>"Actual Charge
("&amp;F8&amp;" True-Up)"</f>
        <v>Actual Charge
(2015 True-Up)</v>
      </c>
      <c r="E20" s="172" t="str">
        <f>"Invoiced for
CY"&amp;F8&amp;" Transmission Service"</f>
        <v>Invoiced for
CY2015 Transmission Service</v>
      </c>
      <c r="F20" s="171" t="s">
        <v>168</v>
      </c>
      <c r="G20" s="173" t="s">
        <v>115</v>
      </c>
      <c r="H20" s="196" t="s">
        <v>181</v>
      </c>
      <c r="M20" s="13"/>
      <c r="N20" s="166"/>
      <c r="O20" s="166"/>
      <c r="P20" s="166"/>
      <c r="Q20" s="166"/>
      <c r="R20" s="166"/>
    </row>
    <row r="21" spans="2:18" ht="12.75">
      <c r="B21" s="225"/>
      <c r="C21" s="167" t="s">
        <v>136</v>
      </c>
      <c r="D21" s="168">
        <f>GETPIVOTDATA("Sum of "&amp;T(Transactions!$J$19),Pivot!$A$3,"Customer",C21)</f>
        <v>10951.82</v>
      </c>
      <c r="E21" s="168">
        <f>GETPIVOTDATA("Sum of "&amp;T(Transactions!$K$19),Pivot!$A$3,"Customer",C21)</f>
        <v>15246.960000000001</v>
      </c>
      <c r="F21" s="168">
        <f>D21-E21</f>
        <v>-4295.140000000001</v>
      </c>
      <c r="G21" s="166">
        <f>+GETPIVOTDATA("Sum of "&amp;T(Transactions!$M$19),Pivot!$A$3,"Customer","AECC")</f>
        <v>-161.533212872219</v>
      </c>
      <c r="H21" s="169">
        <f>F21+G21</f>
        <v>-4456.673212872221</v>
      </c>
      <c r="J21" s="325"/>
      <c r="K21" s="225"/>
      <c r="M21" s="13"/>
      <c r="N21" s="166"/>
      <c r="O21" s="166"/>
      <c r="P21" s="166"/>
      <c r="Q21" s="166"/>
      <c r="R21" s="166"/>
    </row>
    <row r="22" spans="2:18" ht="12.75">
      <c r="B22" s="225"/>
      <c r="C22" s="187" t="s">
        <v>204</v>
      </c>
      <c r="D22" s="168">
        <f>GETPIVOTDATA("Sum of "&amp;T(Transactions!$J$19),Pivot!$A$3,"Customer",C22)</f>
        <v>1850.54</v>
      </c>
      <c r="E22" s="168">
        <f>GETPIVOTDATA("Sum of "&amp;T(Transactions!$K$19),Pivot!$A$3,"Customer",C22)</f>
        <v>2551.9399999999996</v>
      </c>
      <c r="F22" s="168">
        <f aca="true" t="shared" si="0" ref="F22:F36">D22-E22</f>
        <v>-701.3999999999996</v>
      </c>
      <c r="G22" s="166">
        <f>+GETPIVOTDATA("Sum of "&amp;T(Transactions!$M$19),Pivot!$A$3,"Customer","Bentonville, AR")</f>
        <v>-25.80053219759424</v>
      </c>
      <c r="H22" s="169">
        <f aca="true" t="shared" si="1" ref="H22:H36">F22+G22</f>
        <v>-727.2005321975939</v>
      </c>
      <c r="J22" s="325"/>
      <c r="K22" s="225"/>
      <c r="M22" s="13"/>
      <c r="N22" s="166"/>
      <c r="O22" s="166"/>
      <c r="P22" s="166"/>
      <c r="Q22" s="166"/>
      <c r="R22" s="166"/>
    </row>
    <row r="23" spans="2:18" ht="12.75">
      <c r="B23" s="225"/>
      <c r="C23" s="167" t="s">
        <v>141</v>
      </c>
      <c r="D23" s="168">
        <f>GETPIVOTDATA("Sum of "&amp;T(Transactions!$J$19),Pivot!$A$3,"Customer",C23)</f>
        <v>1345.3600000000001</v>
      </c>
      <c r="E23" s="168">
        <f>GETPIVOTDATA("Sum of "&amp;T(Transactions!$K$19),Pivot!$A$3,"Customer",C23)</f>
        <v>1952.2999999999997</v>
      </c>
      <c r="F23" s="168">
        <f t="shared" si="0"/>
        <v>-606.9399999999996</v>
      </c>
      <c r="G23" s="166">
        <f>+GETPIVOTDATA("Sum of "&amp;T(Transactions!$M$19),Pivot!$A$3,"Customer","Coffeyville, KS")</f>
        <v>-22.677283043020243</v>
      </c>
      <c r="H23" s="169">
        <f t="shared" si="1"/>
        <v>-629.6172830430198</v>
      </c>
      <c r="J23" s="326"/>
      <c r="K23" s="225"/>
      <c r="M23" s="13"/>
      <c r="N23" s="166"/>
      <c r="O23" s="166"/>
      <c r="P23" s="166"/>
      <c r="Q23" s="166"/>
      <c r="R23" s="166"/>
    </row>
    <row r="24" spans="2:18" ht="12.75">
      <c r="B24" s="225"/>
      <c r="C24" s="187" t="s">
        <v>135</v>
      </c>
      <c r="D24" s="168">
        <f>GETPIVOTDATA("Sum of "&amp;T(Transactions!$J$19),Pivot!$A$3,"Customer",C24)</f>
        <v>1262.2800000000002</v>
      </c>
      <c r="E24" s="168">
        <f>GETPIVOTDATA("Sum of "&amp;T(Transactions!$K$19),Pivot!$A$3,"Customer",C24)</f>
        <v>1761.5399999999997</v>
      </c>
      <c r="F24" s="168">
        <f t="shared" si="0"/>
        <v>-499.25999999999954</v>
      </c>
      <c r="G24" s="166">
        <f>+GETPIVOTDATA("Sum of "&amp;T(Transactions!$M$19),Pivot!$A$3,"Customer","ETEC")</f>
        <v>-18.936069160679654</v>
      </c>
      <c r="H24" s="169">
        <f t="shared" si="1"/>
        <v>-518.1960691606791</v>
      </c>
      <c r="J24" s="326"/>
      <c r="K24" s="225"/>
      <c r="M24" s="30"/>
      <c r="N24" s="166"/>
      <c r="O24" s="166"/>
      <c r="P24" s="166"/>
      <c r="Q24" s="166"/>
      <c r="R24" s="166"/>
    </row>
    <row r="25" spans="2:18" ht="12.75">
      <c r="B25" s="225"/>
      <c r="C25" s="167" t="s">
        <v>139</v>
      </c>
      <c r="D25" s="168">
        <f>GETPIVOTDATA("Sum of "&amp;T(Transactions!$J$19),Pivot!$A$3,"Customer",C25)</f>
        <v>128.64000000000001</v>
      </c>
      <c r="E25" s="168">
        <f>GETPIVOTDATA("Sum of "&amp;T(Transactions!$K$19),Pivot!$A$3,"Customer",C25)</f>
        <v>171.78</v>
      </c>
      <c r="F25" s="168">
        <f t="shared" si="0"/>
        <v>-43.139999999999986</v>
      </c>
      <c r="G25" s="166">
        <f>+GETPIVOTDATA("Sum of "&amp;T(Transactions!$M$19),Pivot!$A$3,"Customer","Greenbelt")</f>
        <v>-1.6031824082904351</v>
      </c>
      <c r="H25" s="169">
        <f t="shared" si="1"/>
        <v>-44.74318240829042</v>
      </c>
      <c r="J25" s="327"/>
      <c r="K25" s="225"/>
      <c r="L25" s="224"/>
      <c r="M25" s="224"/>
      <c r="N25" s="224"/>
      <c r="O25" s="224"/>
      <c r="P25" s="166"/>
      <c r="Q25" s="166"/>
      <c r="R25" s="166"/>
    </row>
    <row r="26" spans="2:18" ht="12.75">
      <c r="B26" s="225"/>
      <c r="C26" s="167" t="s">
        <v>207</v>
      </c>
      <c r="D26" s="168">
        <f>GETPIVOTDATA("Sum of "&amp;T(Transactions!$J$19),Pivot!$A$3,"Customer",C26)</f>
        <v>767.82</v>
      </c>
      <c r="E26" s="168">
        <f>GETPIVOTDATA("Sum of "&amp;T(Transactions!$K$19),Pivot!$A$3,"Customer",C26)</f>
        <v>1062.48</v>
      </c>
      <c r="F26" s="168">
        <f t="shared" si="0"/>
        <v>-294.65999999999997</v>
      </c>
      <c r="G26" s="166">
        <f>+GETPIVOTDATA("Sum of "&amp;T(Transactions!$M$19),Pivot!$A$3,"Customer","Hope, AR")</f>
        <v>-10.871570515445104</v>
      </c>
      <c r="H26" s="169">
        <f t="shared" si="1"/>
        <v>-305.5315705154451</v>
      </c>
      <c r="J26" s="327"/>
      <c r="K26" s="225"/>
      <c r="L26" s="224"/>
      <c r="M26" s="224"/>
      <c r="N26" s="224"/>
      <c r="O26" s="224"/>
      <c r="P26" s="166"/>
      <c r="Q26" s="166"/>
      <c r="R26" s="166"/>
    </row>
    <row r="27" spans="2:18" ht="12.75">
      <c r="B27" s="225"/>
      <c r="C27" s="167" t="s">
        <v>140</v>
      </c>
      <c r="D27" s="168">
        <f>GETPIVOTDATA("Sum of "&amp;T(Transactions!$J$19),Pivot!$A$3,"Customer",C27)</f>
        <v>26.8</v>
      </c>
      <c r="E27" s="168">
        <f>GETPIVOTDATA("Sum of "&amp;T(Transactions!$K$19),Pivot!$A$3,"Customer",C27)</f>
        <v>35.68000000000001</v>
      </c>
      <c r="F27" s="168">
        <f t="shared" si="0"/>
        <v>-8.880000000000006</v>
      </c>
      <c r="G27" s="166">
        <f>+GETPIVOTDATA("Sum of "&amp;T(Transactions!$M$19),Pivot!$A$3,"Customer","Lighthouse")</f>
        <v>-0.3366997511497854</v>
      </c>
      <c r="H27" s="169">
        <f t="shared" si="1"/>
        <v>-9.216699751149791</v>
      </c>
      <c r="J27" s="326"/>
      <c r="K27" s="225"/>
      <c r="M27" s="13"/>
      <c r="N27" s="166"/>
      <c r="O27" s="166"/>
      <c r="P27" s="166"/>
      <c r="Q27" s="166"/>
      <c r="R27" s="166"/>
    </row>
    <row r="28" spans="2:18" ht="12.75">
      <c r="B28" s="225"/>
      <c r="C28" s="187" t="s">
        <v>206</v>
      </c>
      <c r="D28" s="168">
        <f>GETPIVOTDATA("Sum of "&amp;T(Transactions!$J$19),Pivot!$A$3,"Customer",C28)</f>
        <v>444.88</v>
      </c>
      <c r="E28" s="168">
        <f>GETPIVOTDATA("Sum of "&amp;T(Transactions!$K$19),Pivot!$A$3,"Customer",C28)</f>
        <v>610.52</v>
      </c>
      <c r="F28" s="168">
        <f t="shared" si="0"/>
        <v>-165.64</v>
      </c>
      <c r="G28" s="166">
        <f>+GETPIVOTDATA("Sum of "&amp;T(Transactions!$M$19),Pivot!$A$3,"Customer","Minden, LA")</f>
        <v>-6.070034808879641</v>
      </c>
      <c r="H28" s="169">
        <f t="shared" si="1"/>
        <v>-171.71003480887964</v>
      </c>
      <c r="J28" s="326"/>
      <c r="K28" s="225"/>
      <c r="M28" s="13"/>
      <c r="N28" s="166"/>
      <c r="O28" s="166"/>
      <c r="P28" s="166"/>
      <c r="Q28" s="166"/>
      <c r="R28" s="166"/>
    </row>
    <row r="29" spans="2:11" ht="12.75">
      <c r="B29" s="225"/>
      <c r="C29" s="167" t="s">
        <v>137</v>
      </c>
      <c r="D29" s="168">
        <f>GETPIVOTDATA("Sum of "&amp;T(Transactions!$J$19),Pivot!$A$3,"Customer",C29)</f>
        <v>9987.02</v>
      </c>
      <c r="E29" s="168">
        <f>GETPIVOTDATA("Sum of "&amp;T(Transactions!$K$19),Pivot!$A$3,"Customer",C29)</f>
        <v>14039.019999999997</v>
      </c>
      <c r="F29" s="168">
        <f t="shared" si="0"/>
        <v>-4051.9999999999964</v>
      </c>
      <c r="G29" s="166">
        <f>+GETPIVOTDATA("Sum of "&amp;T(Transactions!$M$19),Pivot!$A$3,"Customer","NTEC")</f>
        <v>-154.25418941608424</v>
      </c>
      <c r="H29" s="169">
        <f t="shared" si="1"/>
        <v>-4206.25418941608</v>
      </c>
      <c r="J29" s="326"/>
      <c r="K29" s="225"/>
    </row>
    <row r="30" spans="2:11" ht="12.75">
      <c r="B30" s="225"/>
      <c r="C30" s="187" t="s">
        <v>143</v>
      </c>
      <c r="D30" s="168">
        <f>GETPIVOTDATA("Sum of "&amp;T(Transactions!$J$19),Pivot!$A$3,"Customer",C30)</f>
        <v>234.50000000000006</v>
      </c>
      <c r="E30" s="168">
        <f>GETPIVOTDATA("Sum of "&amp;T(Transactions!$K$19),Pivot!$A$3,"Customer",C30)</f>
        <v>337.14</v>
      </c>
      <c r="F30" s="168">
        <f t="shared" si="0"/>
        <v>-102.63999999999993</v>
      </c>
      <c r="G30" s="166">
        <f>+GETPIVOTDATA("Sum of "&amp;T(Transactions!$M$19),Pivot!$A$3,"Customer","OG&amp;E")</f>
        <v>-3.969686661208552</v>
      </c>
      <c r="H30" s="169">
        <f t="shared" si="1"/>
        <v>-106.60968666120849</v>
      </c>
      <c r="J30" s="326"/>
      <c r="K30" s="225"/>
    </row>
    <row r="31" spans="2:11" ht="12.75">
      <c r="B31" s="225"/>
      <c r="C31" s="167" t="s">
        <v>116</v>
      </c>
      <c r="D31" s="168">
        <f>GETPIVOTDATA("Sum of "&amp;T(Transactions!$J$19),Pivot!$A$3,"Customer",C31)</f>
        <v>1721.9000000000003</v>
      </c>
      <c r="E31" s="168">
        <f>GETPIVOTDATA("Sum of "&amp;T(Transactions!$K$19),Pivot!$A$3,"Customer",C31)</f>
        <v>2343.1800000000003</v>
      </c>
      <c r="F31" s="168">
        <f t="shared" si="0"/>
        <v>-621.28</v>
      </c>
      <c r="G31" s="166">
        <f>+GETPIVOTDATA("Sum of "&amp;T(Transactions!$M$19),Pivot!$A$3,"Customer","OMPA")</f>
        <v>-22.661085407246514</v>
      </c>
      <c r="H31" s="169">
        <f t="shared" si="1"/>
        <v>-643.9410854072465</v>
      </c>
      <c r="J31" s="326"/>
      <c r="K31" s="225"/>
    </row>
    <row r="32" spans="2:11" ht="12.75">
      <c r="B32" s="225"/>
      <c r="C32" s="167" t="s">
        <v>205</v>
      </c>
      <c r="D32" s="168">
        <f>GETPIVOTDATA("Sum of "&amp;T(Transactions!$J$19),Pivot!$A$3,"Customer",C32)</f>
        <v>203.68000000000004</v>
      </c>
      <c r="E32" s="168">
        <f>GETPIVOTDATA("Sum of "&amp;T(Transactions!$K$19),Pivot!$A$3,"Customer",C32)</f>
        <v>281.65999999999997</v>
      </c>
      <c r="F32" s="168">
        <f t="shared" si="0"/>
        <v>-77.97999999999993</v>
      </c>
      <c r="G32" s="166">
        <f>+GETPIVOTDATA("Sum of "&amp;T(Transactions!$M$19),Pivot!$A$3,"Customer","Prescott, AR")</f>
        <v>-2.8821710562840437</v>
      </c>
      <c r="H32" s="169">
        <f t="shared" si="1"/>
        <v>-80.86217105628398</v>
      </c>
      <c r="J32" s="326"/>
      <c r="K32" s="225"/>
    </row>
    <row r="33" spans="2:11" ht="12.75">
      <c r="B33" s="225"/>
      <c r="C33" s="167" t="s">
        <v>138</v>
      </c>
      <c r="D33" s="168">
        <f>GETPIVOTDATA("Sum of "&amp;T(Transactions!$J$19),Pivot!$A$3,"Customer",C33)</f>
        <v>1492.76</v>
      </c>
      <c r="E33" s="168">
        <f>GETPIVOTDATA("Sum of "&amp;T(Transactions!$K$19),Pivot!$A$3,"Customer",C33)</f>
        <v>2110.7</v>
      </c>
      <c r="F33" s="168">
        <f t="shared" si="0"/>
        <v>-617.9399999999998</v>
      </c>
      <c r="G33" s="166">
        <f>+GETPIVOTDATA("Sum of "&amp;T(Transactions!$M$19),Pivot!$A$3,"Customer","TEXLA")</f>
        <v>-23.417728882976935</v>
      </c>
      <c r="H33" s="169">
        <f t="shared" si="1"/>
        <v>-641.3577288829767</v>
      </c>
      <c r="J33" s="326"/>
      <c r="K33" s="225"/>
    </row>
    <row r="34" spans="2:11" ht="12.75">
      <c r="B34" s="225"/>
      <c r="C34" s="170" t="s">
        <v>117</v>
      </c>
      <c r="D34" s="168">
        <f>GETPIVOTDATA("Sum of "&amp;T(Transactions!$J$19),Pivot!$A$3,"Customer",C34)</f>
        <v>501.16</v>
      </c>
      <c r="E34" s="168">
        <f>GETPIVOTDATA("Sum of "&amp;T(Transactions!$K$19),Pivot!$A$3,"Customer",C34)</f>
        <v>692.5</v>
      </c>
      <c r="F34" s="168">
        <f t="shared" si="0"/>
        <v>-191.33999999999997</v>
      </c>
      <c r="G34" s="166">
        <f>+GETPIVOTDATA("Sum of "&amp;T(Transactions!$M$19),Pivot!$A$3,"Customer","WFEC")</f>
        <v>-7.18164895857802</v>
      </c>
      <c r="H34" s="169">
        <f t="shared" si="1"/>
        <v>-198.521648958578</v>
      </c>
      <c r="J34" s="326"/>
      <c r="K34" s="225"/>
    </row>
    <row r="35" spans="3:10" ht="24">
      <c r="C35" s="282" t="s">
        <v>179</v>
      </c>
      <c r="D35" s="283">
        <f>SUM(D21:D34)</f>
        <v>30919.16</v>
      </c>
      <c r="E35" s="283">
        <f>SUM(E21:E34)</f>
        <v>43197.4</v>
      </c>
      <c r="F35" s="283">
        <f>SUM(F21:F34)</f>
        <v>-12278.239999999998</v>
      </c>
      <c r="G35" s="284">
        <f>SUM(G21:G34)</f>
        <v>-462.1950951396564</v>
      </c>
      <c r="H35" s="285">
        <f>SUM(H21:H34)</f>
        <v>-12740.435095139652</v>
      </c>
      <c r="J35" s="326"/>
    </row>
    <row r="36" spans="3:10" ht="12.75">
      <c r="C36" s="383" t="s">
        <v>145</v>
      </c>
      <c r="D36" s="168">
        <f>GETPIVOTDATA("Sum of "&amp;T(Transactions!$J$19),Pivot!$A$3,"Customer",C36)</f>
        <v>49935.100000000006</v>
      </c>
      <c r="E36" s="168">
        <f>GETPIVOTDATA("Sum of "&amp;T(Transactions!$K$19),Pivot!$A$3,"Customer",C36)</f>
        <v>68801.9</v>
      </c>
      <c r="F36" s="168">
        <f t="shared" si="0"/>
        <v>-18866.79999999999</v>
      </c>
      <c r="G36" s="166">
        <f>+GETPIVOTDATA("Sum of "&amp;T(Transactions!$M$19),Pivot!$A$3,"Customer","PSO")</f>
        <v>-694.8632659930588</v>
      </c>
      <c r="H36" s="169">
        <f t="shared" si="1"/>
        <v>-19561.663265993047</v>
      </c>
      <c r="I36" s="225"/>
      <c r="J36" s="326"/>
    </row>
    <row r="37" spans="3:10" ht="12.75">
      <c r="C37" s="384" t="s">
        <v>146</v>
      </c>
      <c r="D37" s="168">
        <f>GETPIVOTDATA("Sum of "&amp;T(Transactions!$J$19),Pivot!$A$3,"Customer",C37)</f>
        <v>49050.700000000004</v>
      </c>
      <c r="E37" s="168">
        <f>GETPIVOTDATA("Sum of "&amp;T(Transactions!$K$19),Pivot!$A$3,"Customer",C37)</f>
        <v>68118.96</v>
      </c>
      <c r="F37" s="168">
        <f>D37-E37</f>
        <v>-19068.260000000002</v>
      </c>
      <c r="G37" s="166">
        <f>+GETPIVOTDATA("Sum of "&amp;T(Transactions!$M$19),Pivot!$A$3,"Customer","SWEPCO")</f>
        <v>-709.8454910441768</v>
      </c>
      <c r="H37" s="169">
        <f>F37+G37</f>
        <v>-19778.105491044178</v>
      </c>
      <c r="I37" s="225"/>
      <c r="J37" s="326"/>
    </row>
    <row r="38" spans="3:10" ht="12.75">
      <c r="C38" s="385" t="s">
        <v>308</v>
      </c>
      <c r="D38" s="168">
        <f>GETPIVOTDATA("Sum of "&amp;T(Transactions!$J$19),Pivot!$A$3,"Customer",C38)</f>
        <v>2119.8800000000006</v>
      </c>
      <c r="E38" s="168">
        <f>GETPIVOTDATA("Sum of "&amp;T(Transactions!$K$19),Pivot!$A$3,"Customer",C38)</f>
        <v>2978.1199999999994</v>
      </c>
      <c r="F38" s="168">
        <f>D38-E38</f>
        <v>-858.2399999999989</v>
      </c>
      <c r="G38" s="166">
        <f>+GETPIVOTDATA("Sum of "&amp;T(Transactions!$M$19),Pivot!$A$3,"Customer","SWEPCO-Valley")</f>
        <v>-32.652673403370976</v>
      </c>
      <c r="H38" s="169">
        <f>F38+G38</f>
        <v>-890.8926734033698</v>
      </c>
      <c r="J38" s="326"/>
    </row>
    <row r="39" spans="3:10" ht="24">
      <c r="C39" s="241" t="s">
        <v>201</v>
      </c>
      <c r="D39" s="242">
        <f>SUM(D36:D38)</f>
        <v>101105.68000000002</v>
      </c>
      <c r="E39" s="242">
        <f>SUM(E36:E38)</f>
        <v>139898.97999999998</v>
      </c>
      <c r="F39" s="242">
        <f>SUM(F36:F38)</f>
        <v>-38793.29999999999</v>
      </c>
      <c r="G39" s="243">
        <f>SUM(G36:G38)</f>
        <v>-1437.3614304406065</v>
      </c>
      <c r="H39" s="244">
        <f>SUM(H36:H38)</f>
        <v>-40230.66143044059</v>
      </c>
      <c r="J39" s="326"/>
    </row>
    <row r="40" spans="3:10" ht="23.25" customHeight="1" thickBot="1">
      <c r="C40" s="223" t="s">
        <v>180</v>
      </c>
      <c r="D40" s="220">
        <f>SUM(D35,D39)</f>
        <v>132024.84000000003</v>
      </c>
      <c r="E40" s="221">
        <f>SUM(E35,E39)</f>
        <v>183096.37999999998</v>
      </c>
      <c r="F40" s="220">
        <f>SUM(F35,F39)</f>
        <v>-51071.539999999986</v>
      </c>
      <c r="G40" s="221">
        <f>SUM(G35,G39)</f>
        <v>-1899.5565255802628</v>
      </c>
      <c r="H40" s="222">
        <f>SUM(H35,H39)</f>
        <v>-52971.096525580244</v>
      </c>
      <c r="J40" s="326"/>
    </row>
    <row r="41" spans="5:7" ht="12.75">
      <c r="E41" s="13"/>
      <c r="F41" s="13"/>
      <c r="G41" s="13"/>
    </row>
    <row r="42" ht="12.75">
      <c r="C42" s="25"/>
    </row>
    <row r="43" ht="12.75">
      <c r="C43" s="25"/>
    </row>
    <row r="44" ht="12.75">
      <c r="C44" s="25"/>
    </row>
  </sheetData>
  <sheetProtection/>
  <mergeCells count="3">
    <mergeCell ref="C1:H1"/>
    <mergeCell ref="C2:H2"/>
    <mergeCell ref="C3:H3"/>
  </mergeCells>
  <printOptions horizontalCentered="1"/>
  <pageMargins left="0.5" right="0.75" top="0.9" bottom="0.53" header="0.5" footer="0.5"/>
  <pageSetup fitToHeight="1" fitToWidth="1"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94"/>
  <sheetViews>
    <sheetView zoomScale="85" zoomScaleNormal="85" zoomScalePageLayoutView="0" workbookViewId="0" topLeftCell="A1">
      <pane xSplit="2" ySplit="4" topLeftCell="C5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89" sqref="C89"/>
    </sheetView>
  </sheetViews>
  <sheetFormatPr defaultColWidth="9.140625" defaultRowHeight="12.75"/>
  <cols>
    <col min="1" max="1" width="19.140625" style="0" customWidth="1"/>
    <col min="2" max="2" width="28.57421875" style="0" bestFit="1" customWidth="1"/>
    <col min="3" max="14" width="15.421875" style="0" bestFit="1" customWidth="1"/>
    <col min="15" max="15" width="12.8515625" style="0" bestFit="1" customWidth="1"/>
  </cols>
  <sheetData>
    <row r="3" spans="1:15" ht="12.75">
      <c r="A3" s="164"/>
      <c r="B3" s="119"/>
      <c r="C3" s="121" t="s">
        <v>203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20"/>
    </row>
    <row r="4" spans="1:15" ht="12.75">
      <c r="A4" s="121" t="s">
        <v>0</v>
      </c>
      <c r="B4" s="121" t="s">
        <v>150</v>
      </c>
      <c r="C4" s="123">
        <v>42005</v>
      </c>
      <c r="D4" s="124">
        <v>42036</v>
      </c>
      <c r="E4" s="124">
        <v>42064</v>
      </c>
      <c r="F4" s="124">
        <v>42095</v>
      </c>
      <c r="G4" s="124">
        <v>42125</v>
      </c>
      <c r="H4" s="124">
        <v>42156</v>
      </c>
      <c r="I4" s="124">
        <v>42186</v>
      </c>
      <c r="J4" s="124">
        <v>42217</v>
      </c>
      <c r="K4" s="124">
        <v>42248</v>
      </c>
      <c r="L4" s="124">
        <v>42278</v>
      </c>
      <c r="M4" s="124">
        <v>42309</v>
      </c>
      <c r="N4" s="124">
        <v>42339</v>
      </c>
      <c r="O4" s="125" t="s">
        <v>142</v>
      </c>
    </row>
    <row r="5" spans="1:15" ht="12.75">
      <c r="A5" s="164" t="s">
        <v>136</v>
      </c>
      <c r="B5" s="164" t="s">
        <v>231</v>
      </c>
      <c r="C5" s="201">
        <v>1130.96</v>
      </c>
      <c r="D5" s="202">
        <v>1019.74</v>
      </c>
      <c r="E5" s="202">
        <v>892.44</v>
      </c>
      <c r="F5" s="202">
        <v>562.8000000000001</v>
      </c>
      <c r="G5" s="202">
        <v>805.34</v>
      </c>
      <c r="H5" s="202">
        <v>1007.6800000000001</v>
      </c>
      <c r="I5" s="202">
        <v>1132.3</v>
      </c>
      <c r="J5" s="202">
        <v>1152.4</v>
      </c>
      <c r="K5" s="202">
        <v>963.46</v>
      </c>
      <c r="L5" s="202">
        <v>761.12</v>
      </c>
      <c r="M5" s="202">
        <v>722.26</v>
      </c>
      <c r="N5" s="202">
        <v>801.32</v>
      </c>
      <c r="O5" s="203">
        <v>10951.82</v>
      </c>
    </row>
    <row r="6" spans="1:15" ht="12.75">
      <c r="A6" s="163"/>
      <c r="B6" s="122" t="s">
        <v>151</v>
      </c>
      <c r="C6" s="330">
        <v>-810.2399999999998</v>
      </c>
      <c r="D6" s="331">
        <v>-730.56</v>
      </c>
      <c r="E6" s="331">
        <v>-639.3599999999999</v>
      </c>
      <c r="F6" s="331">
        <v>-403.1999999999998</v>
      </c>
      <c r="G6" s="331">
        <v>-576.9599999999999</v>
      </c>
      <c r="H6" s="331">
        <v>-721.9199999999998</v>
      </c>
      <c r="I6" s="331">
        <v>-84.5</v>
      </c>
      <c r="J6" s="331">
        <v>-85.99999999999977</v>
      </c>
      <c r="K6" s="331">
        <v>-71.89999999999986</v>
      </c>
      <c r="L6" s="331">
        <v>-56.799999999999955</v>
      </c>
      <c r="M6" s="331">
        <v>-53.89999999999998</v>
      </c>
      <c r="N6" s="331">
        <v>-59.799999999999955</v>
      </c>
      <c r="O6" s="332">
        <v>-4295.139999999999</v>
      </c>
    </row>
    <row r="7" spans="1:15" ht="12.75">
      <c r="A7" s="163"/>
      <c r="B7" s="122" t="s">
        <v>152</v>
      </c>
      <c r="C7" s="330">
        <v>-37.024228066735716</v>
      </c>
      <c r="D7" s="331">
        <v>-31.48552219081988</v>
      </c>
      <c r="E7" s="331">
        <v>-25.60717044965567</v>
      </c>
      <c r="F7" s="331">
        <v>-15.072629982136672</v>
      </c>
      <c r="G7" s="331">
        <v>-20.02845938780835</v>
      </c>
      <c r="H7" s="331">
        <v>-22.879006915776092</v>
      </c>
      <c r="I7" s="331">
        <v>-2.4465752163084096</v>
      </c>
      <c r="J7" s="331">
        <v>-2.26235871735588</v>
      </c>
      <c r="K7" s="331">
        <v>-1.6824383271914294</v>
      </c>
      <c r="L7" s="331">
        <v>-1.1748292864293597</v>
      </c>
      <c r="M7" s="331">
        <v>-0.9733297558385157</v>
      </c>
      <c r="N7" s="331">
        <v>-0.8966645761630068</v>
      </c>
      <c r="O7" s="332">
        <v>-161.533212872219</v>
      </c>
    </row>
    <row r="8" spans="1:15" ht="12.75">
      <c r="A8" s="163"/>
      <c r="B8" s="122" t="s">
        <v>153</v>
      </c>
      <c r="C8" s="330">
        <v>-847.2642280667355</v>
      </c>
      <c r="D8" s="331">
        <v>-762.0455221908198</v>
      </c>
      <c r="E8" s="331">
        <v>-664.9671704496556</v>
      </c>
      <c r="F8" s="331">
        <v>-418.2726299821365</v>
      </c>
      <c r="G8" s="331">
        <v>-596.9884593878082</v>
      </c>
      <c r="H8" s="331">
        <v>-744.799006915776</v>
      </c>
      <c r="I8" s="331">
        <v>-86.9465752163084</v>
      </c>
      <c r="J8" s="331">
        <v>-88.26235871735565</v>
      </c>
      <c r="K8" s="331">
        <v>-73.5824383271913</v>
      </c>
      <c r="L8" s="331">
        <v>-57.97482928642931</v>
      </c>
      <c r="M8" s="331">
        <v>-54.87332975583849</v>
      </c>
      <c r="N8" s="331">
        <v>-60.69666457616296</v>
      </c>
      <c r="O8" s="332">
        <v>-4456.673212872218</v>
      </c>
    </row>
    <row r="9" spans="1:15" ht="12.75">
      <c r="A9" s="163"/>
      <c r="B9" s="122" t="s">
        <v>199</v>
      </c>
      <c r="C9" s="237">
        <v>1941.1999999999998</v>
      </c>
      <c r="D9" s="238">
        <v>1750.3</v>
      </c>
      <c r="E9" s="238">
        <v>1531.8</v>
      </c>
      <c r="F9" s="238">
        <v>965.9999999999999</v>
      </c>
      <c r="G9" s="238">
        <v>1382.3</v>
      </c>
      <c r="H9" s="238">
        <v>1729.6</v>
      </c>
      <c r="I9" s="238">
        <v>1216.8</v>
      </c>
      <c r="J9" s="238">
        <v>1238.3999999999999</v>
      </c>
      <c r="K9" s="238">
        <v>1035.36</v>
      </c>
      <c r="L9" s="238">
        <v>817.92</v>
      </c>
      <c r="M9" s="238">
        <v>776.16</v>
      </c>
      <c r="N9" s="238">
        <v>861.12</v>
      </c>
      <c r="O9" s="239">
        <v>15246.960000000001</v>
      </c>
    </row>
    <row r="10" spans="1:15" ht="12.75">
      <c r="A10" s="164" t="s">
        <v>141</v>
      </c>
      <c r="B10" s="164" t="s">
        <v>231</v>
      </c>
      <c r="C10" s="201">
        <v>140.70000000000002</v>
      </c>
      <c r="D10" s="202">
        <v>109.88000000000001</v>
      </c>
      <c r="E10" s="202">
        <v>135.34</v>
      </c>
      <c r="F10" s="202">
        <v>115.24000000000001</v>
      </c>
      <c r="G10" s="202">
        <v>144.72</v>
      </c>
      <c r="H10" s="202">
        <v>143.38</v>
      </c>
      <c r="I10" s="202">
        <v>41.54</v>
      </c>
      <c r="J10" s="202">
        <v>54.940000000000005</v>
      </c>
      <c r="K10" s="202">
        <v>125.96000000000001</v>
      </c>
      <c r="L10" s="202">
        <v>84.42</v>
      </c>
      <c r="M10" s="202">
        <v>120.60000000000001</v>
      </c>
      <c r="N10" s="202">
        <v>128.64000000000001</v>
      </c>
      <c r="O10" s="203">
        <v>1345.3600000000001</v>
      </c>
    </row>
    <row r="11" spans="1:15" ht="12.75">
      <c r="A11" s="163"/>
      <c r="B11" s="122" t="s">
        <v>151</v>
      </c>
      <c r="C11" s="330">
        <v>-100.79999999999995</v>
      </c>
      <c r="D11" s="331">
        <v>-78.71999999999998</v>
      </c>
      <c r="E11" s="331">
        <v>-96.95999999999998</v>
      </c>
      <c r="F11" s="331">
        <v>-82.55999999999997</v>
      </c>
      <c r="G11" s="331">
        <v>-103.67999999999998</v>
      </c>
      <c r="H11" s="331">
        <v>-102.72</v>
      </c>
      <c r="I11" s="331">
        <v>-3.1000000000000014</v>
      </c>
      <c r="J11" s="331">
        <v>-4.099999999999994</v>
      </c>
      <c r="K11" s="331">
        <v>-9.399999999999977</v>
      </c>
      <c r="L11" s="331">
        <v>-6.299999999999997</v>
      </c>
      <c r="M11" s="331">
        <v>-8.999999999999986</v>
      </c>
      <c r="N11" s="331">
        <v>-9.599999999999994</v>
      </c>
      <c r="O11" s="332">
        <v>-606.9399999999998</v>
      </c>
    </row>
    <row r="12" spans="1:15" ht="12.75">
      <c r="A12" s="163"/>
      <c r="B12" s="122" t="s">
        <v>152</v>
      </c>
      <c r="C12" s="330">
        <v>-4.606094723942238</v>
      </c>
      <c r="D12" s="331">
        <v>-3.3926581072893955</v>
      </c>
      <c r="E12" s="331">
        <v>-3.88336969281565</v>
      </c>
      <c r="F12" s="331">
        <v>-3.0863004249136994</v>
      </c>
      <c r="G12" s="331">
        <v>-3.5991241495562427</v>
      </c>
      <c r="H12" s="331">
        <v>-3.255390611686226</v>
      </c>
      <c r="I12" s="331">
        <v>-0.08975601385273459</v>
      </c>
      <c r="J12" s="331">
        <v>-0.10785663652510605</v>
      </c>
      <c r="K12" s="331">
        <v>-0.21995716655910194</v>
      </c>
      <c r="L12" s="331">
        <v>-0.13030676944551</v>
      </c>
      <c r="M12" s="331">
        <v>-0.16252259373926958</v>
      </c>
      <c r="N12" s="331">
        <v>-0.14394615269506467</v>
      </c>
      <c r="O12" s="332">
        <v>-22.677283043020243</v>
      </c>
    </row>
    <row r="13" spans="1:15" ht="12.75">
      <c r="A13" s="163"/>
      <c r="B13" s="122" t="s">
        <v>153</v>
      </c>
      <c r="C13" s="330">
        <v>-105.40609472394219</v>
      </c>
      <c r="D13" s="331">
        <v>-82.11265810728938</v>
      </c>
      <c r="E13" s="331">
        <v>-100.84336969281563</v>
      </c>
      <c r="F13" s="331">
        <v>-85.64630042491368</v>
      </c>
      <c r="G13" s="331">
        <v>-107.27912414955622</v>
      </c>
      <c r="H13" s="331">
        <v>-105.97539061168622</v>
      </c>
      <c r="I13" s="331">
        <v>-3.189756013852736</v>
      </c>
      <c r="J13" s="331">
        <v>-4.207856636525101</v>
      </c>
      <c r="K13" s="331">
        <v>-9.619957166559079</v>
      </c>
      <c r="L13" s="331">
        <v>-6.430306769445507</v>
      </c>
      <c r="M13" s="331">
        <v>-9.162522593739256</v>
      </c>
      <c r="N13" s="331">
        <v>-9.74394615269506</v>
      </c>
      <c r="O13" s="332">
        <v>-629.6172830430198</v>
      </c>
    </row>
    <row r="14" spans="1:15" ht="12.75">
      <c r="A14" s="163"/>
      <c r="B14" s="122" t="s">
        <v>199</v>
      </c>
      <c r="C14" s="237">
        <v>241.49999999999997</v>
      </c>
      <c r="D14" s="238">
        <v>188.6</v>
      </c>
      <c r="E14" s="238">
        <v>232.29999999999998</v>
      </c>
      <c r="F14" s="238">
        <v>197.79999999999998</v>
      </c>
      <c r="G14" s="238">
        <v>248.39999999999998</v>
      </c>
      <c r="H14" s="238">
        <v>246.1</v>
      </c>
      <c r="I14" s="238">
        <v>44.64</v>
      </c>
      <c r="J14" s="238">
        <v>59.04</v>
      </c>
      <c r="K14" s="238">
        <v>135.35999999999999</v>
      </c>
      <c r="L14" s="238">
        <v>90.72</v>
      </c>
      <c r="M14" s="238">
        <v>129.6</v>
      </c>
      <c r="N14" s="238">
        <v>138.24</v>
      </c>
      <c r="O14" s="239">
        <v>1952.2999999999997</v>
      </c>
    </row>
    <row r="15" spans="1:15" ht="12.75">
      <c r="A15" s="164" t="s">
        <v>135</v>
      </c>
      <c r="B15" s="164" t="s">
        <v>231</v>
      </c>
      <c r="C15" s="201">
        <v>144.72</v>
      </c>
      <c r="D15" s="202">
        <v>113.9</v>
      </c>
      <c r="E15" s="202">
        <v>121.94000000000001</v>
      </c>
      <c r="F15" s="202">
        <v>64.32000000000001</v>
      </c>
      <c r="G15" s="202">
        <v>79.06</v>
      </c>
      <c r="H15" s="202">
        <v>107.2</v>
      </c>
      <c r="I15" s="202">
        <v>123.28</v>
      </c>
      <c r="J15" s="202">
        <v>121.94000000000001</v>
      </c>
      <c r="K15" s="202">
        <v>103.18</v>
      </c>
      <c r="L15" s="202">
        <v>81.74000000000001</v>
      </c>
      <c r="M15" s="202">
        <v>100.5</v>
      </c>
      <c r="N15" s="202">
        <v>100.5</v>
      </c>
      <c r="O15" s="203">
        <v>1262.2800000000002</v>
      </c>
    </row>
    <row r="16" spans="1:15" ht="12.75">
      <c r="A16" s="163"/>
      <c r="B16" s="122" t="s">
        <v>151</v>
      </c>
      <c r="C16" s="330">
        <v>-103.67999999999998</v>
      </c>
      <c r="D16" s="331">
        <v>-81.59999999999997</v>
      </c>
      <c r="E16" s="331">
        <v>-87.35999999999997</v>
      </c>
      <c r="F16" s="331">
        <v>-46.079999999999984</v>
      </c>
      <c r="G16" s="331">
        <v>-56.639999999999986</v>
      </c>
      <c r="H16" s="331">
        <v>-76.8</v>
      </c>
      <c r="I16" s="331">
        <v>-9.199999999999989</v>
      </c>
      <c r="J16" s="331">
        <v>-9.09999999999998</v>
      </c>
      <c r="K16" s="331">
        <v>-7.699999999999989</v>
      </c>
      <c r="L16" s="331">
        <v>-6.099999999999994</v>
      </c>
      <c r="M16" s="331">
        <v>-7.5</v>
      </c>
      <c r="N16" s="331">
        <v>-7.5</v>
      </c>
      <c r="O16" s="332">
        <v>-499.2599999999999</v>
      </c>
    </row>
    <row r="17" spans="1:15" ht="12.75">
      <c r="A17" s="163"/>
      <c r="B17" s="122" t="s">
        <v>152</v>
      </c>
      <c r="C17" s="330">
        <v>-4.737697430340589</v>
      </c>
      <c r="D17" s="331">
        <v>-3.5167797453609584</v>
      </c>
      <c r="E17" s="331">
        <v>-3.498877644022021</v>
      </c>
      <c r="F17" s="331">
        <v>-1.7225862836727628</v>
      </c>
      <c r="G17" s="331">
        <v>-1.9661881928131324</v>
      </c>
      <c r="H17" s="331">
        <v>-2.433936905933627</v>
      </c>
      <c r="I17" s="331">
        <v>-0.2663726862726312</v>
      </c>
      <c r="J17" s="331">
        <v>-0.23938912009230834</v>
      </c>
      <c r="K17" s="331">
        <v>-0.1801776789899028</v>
      </c>
      <c r="L17" s="331">
        <v>-0.12617004660596995</v>
      </c>
      <c r="M17" s="331">
        <v>-0.13543549478272487</v>
      </c>
      <c r="N17" s="331">
        <v>-0.11245793179301933</v>
      </c>
      <c r="O17" s="332">
        <v>-18.936069160679654</v>
      </c>
    </row>
    <row r="18" spans="1:15" ht="12.75">
      <c r="A18" s="163"/>
      <c r="B18" s="122" t="s">
        <v>153</v>
      </c>
      <c r="C18" s="330">
        <v>-108.41769743034057</v>
      </c>
      <c r="D18" s="331">
        <v>-85.11677974536093</v>
      </c>
      <c r="E18" s="331">
        <v>-90.85887764402199</v>
      </c>
      <c r="F18" s="331">
        <v>-47.802586283672746</v>
      </c>
      <c r="G18" s="331">
        <v>-58.60618819281312</v>
      </c>
      <c r="H18" s="331">
        <v>-79.23393690593362</v>
      </c>
      <c r="I18" s="331">
        <v>-9.46637268627262</v>
      </c>
      <c r="J18" s="331">
        <v>-9.339389120092289</v>
      </c>
      <c r="K18" s="331">
        <v>-7.880177678989892</v>
      </c>
      <c r="L18" s="331">
        <v>-6.226170046605964</v>
      </c>
      <c r="M18" s="331">
        <v>-7.635435494782725</v>
      </c>
      <c r="N18" s="331">
        <v>-7.61245793179302</v>
      </c>
      <c r="O18" s="332">
        <v>-518.1960691606795</v>
      </c>
    </row>
    <row r="19" spans="1:15" ht="12.75">
      <c r="A19" s="163"/>
      <c r="B19" s="122" t="s">
        <v>199</v>
      </c>
      <c r="C19" s="237">
        <v>248.39999999999998</v>
      </c>
      <c r="D19" s="238">
        <v>195.49999999999997</v>
      </c>
      <c r="E19" s="238">
        <v>209.29999999999998</v>
      </c>
      <c r="F19" s="238">
        <v>110.39999999999999</v>
      </c>
      <c r="G19" s="238">
        <v>135.7</v>
      </c>
      <c r="H19" s="238">
        <v>184</v>
      </c>
      <c r="I19" s="238">
        <v>132.48</v>
      </c>
      <c r="J19" s="238">
        <v>131.04</v>
      </c>
      <c r="K19" s="238">
        <v>110.88</v>
      </c>
      <c r="L19" s="238">
        <v>87.84</v>
      </c>
      <c r="M19" s="238">
        <v>108</v>
      </c>
      <c r="N19" s="238">
        <v>108</v>
      </c>
      <c r="O19" s="239">
        <v>1761.5399999999997</v>
      </c>
    </row>
    <row r="20" spans="1:15" ht="12.75">
      <c r="A20" s="164" t="s">
        <v>139</v>
      </c>
      <c r="B20" s="164" t="s">
        <v>231</v>
      </c>
      <c r="C20" s="201">
        <v>10.72</v>
      </c>
      <c r="D20" s="202">
        <v>9.38</v>
      </c>
      <c r="E20" s="202">
        <v>8.040000000000001</v>
      </c>
      <c r="F20" s="202">
        <v>9.38</v>
      </c>
      <c r="G20" s="202">
        <v>5.36</v>
      </c>
      <c r="H20" s="202">
        <v>9.38</v>
      </c>
      <c r="I20" s="202">
        <v>18.76</v>
      </c>
      <c r="J20" s="202">
        <v>16.080000000000002</v>
      </c>
      <c r="K20" s="202">
        <v>16.080000000000002</v>
      </c>
      <c r="L20" s="202">
        <v>10.72</v>
      </c>
      <c r="M20" s="202">
        <v>5.36</v>
      </c>
      <c r="N20" s="202">
        <v>9.38</v>
      </c>
      <c r="O20" s="203">
        <v>128.64000000000001</v>
      </c>
    </row>
    <row r="21" spans="1:15" ht="12.75">
      <c r="A21" s="163"/>
      <c r="B21" s="122" t="s">
        <v>151</v>
      </c>
      <c r="C21" s="330">
        <v>-7.679999999999998</v>
      </c>
      <c r="D21" s="331">
        <v>-6.719999999999997</v>
      </c>
      <c r="E21" s="331">
        <v>-5.759999999999998</v>
      </c>
      <c r="F21" s="331">
        <v>-6.719999999999997</v>
      </c>
      <c r="G21" s="331">
        <v>-3.839999999999999</v>
      </c>
      <c r="H21" s="331">
        <v>-6.719999999999997</v>
      </c>
      <c r="I21" s="331">
        <v>-1.3999999999999986</v>
      </c>
      <c r="J21" s="331">
        <v>-1.1999999999999993</v>
      </c>
      <c r="K21" s="331">
        <v>-1.1999999999999993</v>
      </c>
      <c r="L21" s="331">
        <v>-0.7999999999999989</v>
      </c>
      <c r="M21" s="331">
        <v>-0.39999999999999947</v>
      </c>
      <c r="N21" s="331">
        <v>-0.6999999999999993</v>
      </c>
      <c r="O21" s="332">
        <v>-43.13999999999997</v>
      </c>
    </row>
    <row r="22" spans="1:15" ht="12.75">
      <c r="A22" s="163"/>
      <c r="B22" s="122" t="s">
        <v>152</v>
      </c>
      <c r="C22" s="330">
        <v>-0.3509405503955991</v>
      </c>
      <c r="D22" s="331">
        <v>-0.2896171555003142</v>
      </c>
      <c r="E22" s="331">
        <v>-0.23069522927617717</v>
      </c>
      <c r="F22" s="331">
        <v>-0.2512104997022779</v>
      </c>
      <c r="G22" s="331">
        <v>-0.13330089442800896</v>
      </c>
      <c r="H22" s="331">
        <v>-0.2129694792691923</v>
      </c>
      <c r="I22" s="331">
        <v>-0.04053497399800911</v>
      </c>
      <c r="J22" s="331">
        <v>-0.031567796056128625</v>
      </c>
      <c r="K22" s="331">
        <v>-0.028079638284140725</v>
      </c>
      <c r="L22" s="331">
        <v>-0.01654689135815999</v>
      </c>
      <c r="M22" s="331">
        <v>-0.007223226388411983</v>
      </c>
      <c r="N22" s="331">
        <v>-0.010496073634015127</v>
      </c>
      <c r="O22" s="332">
        <v>-1.6031824082904351</v>
      </c>
    </row>
    <row r="23" spans="1:15" ht="12.75">
      <c r="A23" s="163"/>
      <c r="B23" s="122" t="s">
        <v>153</v>
      </c>
      <c r="C23" s="330">
        <v>-8.030940550395597</v>
      </c>
      <c r="D23" s="331">
        <v>-7.009617155500312</v>
      </c>
      <c r="E23" s="331">
        <v>-5.9906952292761755</v>
      </c>
      <c r="F23" s="331">
        <v>-6.971210499702275</v>
      </c>
      <c r="G23" s="331">
        <v>-3.973300894428008</v>
      </c>
      <c r="H23" s="331">
        <v>-6.93296947926919</v>
      </c>
      <c r="I23" s="331">
        <v>-1.4405349739980078</v>
      </c>
      <c r="J23" s="331">
        <v>-1.231567796056128</v>
      </c>
      <c r="K23" s="331">
        <v>-1.22807963828414</v>
      </c>
      <c r="L23" s="331">
        <v>-0.8165468913581589</v>
      </c>
      <c r="M23" s="331">
        <v>-0.40722322638841146</v>
      </c>
      <c r="N23" s="331">
        <v>-0.7104960736340145</v>
      </c>
      <c r="O23" s="332">
        <v>-44.74318240829041</v>
      </c>
    </row>
    <row r="24" spans="1:15" ht="12.75">
      <c r="A24" s="163"/>
      <c r="B24" s="122" t="s">
        <v>199</v>
      </c>
      <c r="C24" s="237">
        <v>18.4</v>
      </c>
      <c r="D24" s="238">
        <v>16.099999999999998</v>
      </c>
      <c r="E24" s="238">
        <v>13.799999999999999</v>
      </c>
      <c r="F24" s="238">
        <v>16.099999999999998</v>
      </c>
      <c r="G24" s="238">
        <v>9.2</v>
      </c>
      <c r="H24" s="238">
        <v>16.099999999999998</v>
      </c>
      <c r="I24" s="238">
        <v>20.16</v>
      </c>
      <c r="J24" s="238">
        <v>17.28</v>
      </c>
      <c r="K24" s="238">
        <v>17.28</v>
      </c>
      <c r="L24" s="238">
        <v>11.52</v>
      </c>
      <c r="M24" s="238">
        <v>5.76</v>
      </c>
      <c r="N24" s="238">
        <v>10.08</v>
      </c>
      <c r="O24" s="239">
        <v>171.78</v>
      </c>
    </row>
    <row r="25" spans="1:15" ht="12.75">
      <c r="A25" s="164" t="s">
        <v>140</v>
      </c>
      <c r="B25" s="164" t="s">
        <v>231</v>
      </c>
      <c r="C25" s="201">
        <v>2.68</v>
      </c>
      <c r="D25" s="202">
        <v>2.68</v>
      </c>
      <c r="E25" s="202">
        <v>1.34</v>
      </c>
      <c r="F25" s="202">
        <v>1.34</v>
      </c>
      <c r="G25" s="202">
        <v>1.34</v>
      </c>
      <c r="H25" s="202">
        <v>1.34</v>
      </c>
      <c r="I25" s="202">
        <v>4.0200000000000005</v>
      </c>
      <c r="J25" s="202">
        <v>4.0200000000000005</v>
      </c>
      <c r="K25" s="202">
        <v>2.68</v>
      </c>
      <c r="L25" s="202">
        <v>1.34</v>
      </c>
      <c r="M25" s="202">
        <v>1.34</v>
      </c>
      <c r="N25" s="202">
        <v>2.68</v>
      </c>
      <c r="O25" s="203">
        <v>26.8</v>
      </c>
    </row>
    <row r="26" spans="1:15" ht="12.75">
      <c r="A26" s="163"/>
      <c r="B26" s="122" t="s">
        <v>151</v>
      </c>
      <c r="C26" s="330">
        <v>-1.9199999999999995</v>
      </c>
      <c r="D26" s="331">
        <v>-1.9199999999999995</v>
      </c>
      <c r="E26" s="331">
        <v>-0.9599999999999997</v>
      </c>
      <c r="F26" s="331">
        <v>-0.9599999999999997</v>
      </c>
      <c r="G26" s="331">
        <v>-0.9599999999999997</v>
      </c>
      <c r="H26" s="331">
        <v>-0.9599999999999997</v>
      </c>
      <c r="I26" s="331">
        <v>-0.2999999999999998</v>
      </c>
      <c r="J26" s="331">
        <v>-0.2999999999999998</v>
      </c>
      <c r="K26" s="331">
        <v>-0.19999999999999973</v>
      </c>
      <c r="L26" s="331">
        <v>-0.09999999999999987</v>
      </c>
      <c r="M26" s="331">
        <v>-0.09999999999999987</v>
      </c>
      <c r="N26" s="331">
        <v>-0.19999999999999973</v>
      </c>
      <c r="O26" s="332">
        <v>-8.879999999999995</v>
      </c>
    </row>
    <row r="27" spans="1:15" ht="12.75">
      <c r="A27" s="163"/>
      <c r="B27" s="122" t="s">
        <v>152</v>
      </c>
      <c r="C27" s="330">
        <v>-0.08773513759889978</v>
      </c>
      <c r="D27" s="331">
        <v>-0.08274775871437551</v>
      </c>
      <c r="E27" s="331">
        <v>-0.03844920487936286</v>
      </c>
      <c r="F27" s="331">
        <v>-0.03588721424318256</v>
      </c>
      <c r="G27" s="331">
        <v>-0.03332522360700224</v>
      </c>
      <c r="H27" s="331">
        <v>-0.03042421132417033</v>
      </c>
      <c r="I27" s="331">
        <v>-0.00868606585671624</v>
      </c>
      <c r="J27" s="331">
        <v>-0.007891949014032156</v>
      </c>
      <c r="K27" s="331">
        <v>-0.004679939714023451</v>
      </c>
      <c r="L27" s="331">
        <v>-0.0020683614197699986</v>
      </c>
      <c r="M27" s="331">
        <v>-0.0018058065971029958</v>
      </c>
      <c r="N27" s="331">
        <v>-0.002998878181147178</v>
      </c>
      <c r="O27" s="332">
        <v>-0.3366997511497854</v>
      </c>
    </row>
    <row r="28" spans="1:15" ht="12.75">
      <c r="A28" s="163"/>
      <c r="B28" s="122" t="s">
        <v>153</v>
      </c>
      <c r="C28" s="330">
        <v>-2.007735137598899</v>
      </c>
      <c r="D28" s="331">
        <v>-2.002747758714375</v>
      </c>
      <c r="E28" s="331">
        <v>-0.9984492048793626</v>
      </c>
      <c r="F28" s="331">
        <v>-0.9958872142431823</v>
      </c>
      <c r="G28" s="331">
        <v>-0.993325223607002</v>
      </c>
      <c r="H28" s="331">
        <v>-0.99042421132417</v>
      </c>
      <c r="I28" s="331">
        <v>-0.30868606585671604</v>
      </c>
      <c r="J28" s="331">
        <v>-0.307891949014032</v>
      </c>
      <c r="K28" s="331">
        <v>-0.20467993971402318</v>
      </c>
      <c r="L28" s="331">
        <v>-0.10206836141976987</v>
      </c>
      <c r="M28" s="331">
        <v>-0.10180580659710287</v>
      </c>
      <c r="N28" s="331">
        <v>-0.20299887818114692</v>
      </c>
      <c r="O28" s="332">
        <v>-9.216699751149779</v>
      </c>
    </row>
    <row r="29" spans="1:15" ht="12.75">
      <c r="A29" s="163"/>
      <c r="B29" s="122" t="s">
        <v>199</v>
      </c>
      <c r="C29" s="237">
        <v>4.6</v>
      </c>
      <c r="D29" s="238">
        <v>4.6</v>
      </c>
      <c r="E29" s="238">
        <v>2.3</v>
      </c>
      <c r="F29" s="238">
        <v>2.3</v>
      </c>
      <c r="G29" s="238">
        <v>2.3</v>
      </c>
      <c r="H29" s="238">
        <v>2.3</v>
      </c>
      <c r="I29" s="238">
        <v>4.32</v>
      </c>
      <c r="J29" s="238">
        <v>4.32</v>
      </c>
      <c r="K29" s="238">
        <v>2.88</v>
      </c>
      <c r="L29" s="238">
        <v>1.44</v>
      </c>
      <c r="M29" s="238">
        <v>1.44</v>
      </c>
      <c r="N29" s="238">
        <v>2.88</v>
      </c>
      <c r="O29" s="239">
        <v>35.68000000000001</v>
      </c>
    </row>
    <row r="30" spans="1:15" ht="12.75">
      <c r="A30" s="164" t="s">
        <v>137</v>
      </c>
      <c r="B30" s="164" t="s">
        <v>231</v>
      </c>
      <c r="C30" s="201">
        <v>1137.66</v>
      </c>
      <c r="D30" s="202">
        <v>986.24</v>
      </c>
      <c r="E30" s="202">
        <v>1045.2</v>
      </c>
      <c r="F30" s="202">
        <v>506.52000000000004</v>
      </c>
      <c r="G30" s="202">
        <v>625.7800000000001</v>
      </c>
      <c r="H30" s="202">
        <v>850.9000000000001</v>
      </c>
      <c r="I30" s="202">
        <v>931.3000000000001</v>
      </c>
      <c r="J30" s="202">
        <v>940.6800000000001</v>
      </c>
      <c r="K30" s="202">
        <v>808.0200000000001</v>
      </c>
      <c r="L30" s="202">
        <v>624.44</v>
      </c>
      <c r="M30" s="202">
        <v>766.48</v>
      </c>
      <c r="N30" s="202">
        <v>763.8000000000001</v>
      </c>
      <c r="O30" s="203">
        <v>9987.02</v>
      </c>
    </row>
    <row r="31" spans="1:15" ht="12.75">
      <c r="A31" s="163"/>
      <c r="B31" s="122" t="s">
        <v>151</v>
      </c>
      <c r="C31" s="330">
        <v>-815.0399999999997</v>
      </c>
      <c r="D31" s="331">
        <v>-706.56</v>
      </c>
      <c r="E31" s="331">
        <v>-748.7999999999997</v>
      </c>
      <c r="F31" s="331">
        <v>-362.87999999999994</v>
      </c>
      <c r="G31" s="331">
        <v>-448.3199999999998</v>
      </c>
      <c r="H31" s="331">
        <v>-609.5999999999999</v>
      </c>
      <c r="I31" s="331">
        <v>-69.49999999999989</v>
      </c>
      <c r="J31" s="331">
        <v>-70.19999999999993</v>
      </c>
      <c r="K31" s="331">
        <v>-60.29999999999984</v>
      </c>
      <c r="L31" s="331">
        <v>-46.59999999999991</v>
      </c>
      <c r="M31" s="331">
        <v>-57.19999999999993</v>
      </c>
      <c r="N31" s="331">
        <v>-56.999999999999886</v>
      </c>
      <c r="O31" s="332">
        <v>-4051.9999999999986</v>
      </c>
    </row>
    <row r="32" spans="1:15" ht="12.75">
      <c r="A32" s="163"/>
      <c r="B32" s="122" t="s">
        <v>152</v>
      </c>
      <c r="C32" s="330">
        <v>-37.24356591073297</v>
      </c>
      <c r="D32" s="331">
        <v>-30.45117520689019</v>
      </c>
      <c r="E32" s="331">
        <v>-29.990379805903032</v>
      </c>
      <c r="F32" s="331">
        <v>-13.565366983923006</v>
      </c>
      <c r="G32" s="331">
        <v>-15.562879424470045</v>
      </c>
      <c r="H32" s="331">
        <v>-19.319374190848162</v>
      </c>
      <c r="I32" s="331">
        <v>-2.0122719234725936</v>
      </c>
      <c r="J32" s="331">
        <v>-1.8467160692835236</v>
      </c>
      <c r="K32" s="331">
        <v>-1.4110018237780686</v>
      </c>
      <c r="L32" s="331">
        <v>-0.9638564216128186</v>
      </c>
      <c r="M32" s="331">
        <v>-1.0329213735429137</v>
      </c>
      <c r="N32" s="331">
        <v>-0.8546802816269452</v>
      </c>
      <c r="O32" s="332">
        <v>-154.25418941608424</v>
      </c>
    </row>
    <row r="33" spans="1:15" ht="12.75">
      <c r="A33" s="163"/>
      <c r="B33" s="122" t="s">
        <v>153</v>
      </c>
      <c r="C33" s="330">
        <v>-852.2835659107327</v>
      </c>
      <c r="D33" s="331">
        <v>-737.0111752068901</v>
      </c>
      <c r="E33" s="331">
        <v>-778.7903798059027</v>
      </c>
      <c r="F33" s="331">
        <v>-376.44536698392295</v>
      </c>
      <c r="G33" s="331">
        <v>-463.8828794244699</v>
      </c>
      <c r="H33" s="331">
        <v>-628.9193741908481</v>
      </c>
      <c r="I33" s="331">
        <v>-71.51227192347248</v>
      </c>
      <c r="J33" s="331">
        <v>-72.04671606928346</v>
      </c>
      <c r="K33" s="331">
        <v>-61.711001823777906</v>
      </c>
      <c r="L33" s="331">
        <v>-47.563856421612726</v>
      </c>
      <c r="M33" s="331">
        <v>-58.232921373542844</v>
      </c>
      <c r="N33" s="331">
        <v>-57.854680281626834</v>
      </c>
      <c r="O33" s="332">
        <v>-4206.254189416083</v>
      </c>
    </row>
    <row r="34" spans="1:15" ht="12.75">
      <c r="A34" s="163"/>
      <c r="B34" s="122" t="s">
        <v>199</v>
      </c>
      <c r="C34" s="237">
        <v>1952.6999999999998</v>
      </c>
      <c r="D34" s="238">
        <v>1692.8</v>
      </c>
      <c r="E34" s="238">
        <v>1793.9999999999998</v>
      </c>
      <c r="F34" s="238">
        <v>869.4</v>
      </c>
      <c r="G34" s="238">
        <v>1074.1</v>
      </c>
      <c r="H34" s="238">
        <v>1460.5</v>
      </c>
      <c r="I34" s="238">
        <v>1000.8</v>
      </c>
      <c r="J34" s="238">
        <v>1010.88</v>
      </c>
      <c r="K34" s="238">
        <v>868.3199999999999</v>
      </c>
      <c r="L34" s="238">
        <v>671.04</v>
      </c>
      <c r="M34" s="238">
        <v>823.68</v>
      </c>
      <c r="N34" s="238">
        <v>820.8</v>
      </c>
      <c r="O34" s="239">
        <v>14039.019999999997</v>
      </c>
    </row>
    <row r="35" spans="1:15" ht="12.75">
      <c r="A35" s="164" t="s">
        <v>143</v>
      </c>
      <c r="B35" s="164" t="s">
        <v>231</v>
      </c>
      <c r="C35" s="201">
        <v>26.8</v>
      </c>
      <c r="D35" s="202">
        <v>25.46</v>
      </c>
      <c r="E35" s="202">
        <v>29.48</v>
      </c>
      <c r="F35" s="202">
        <v>28.14</v>
      </c>
      <c r="G35" s="202">
        <v>10.72</v>
      </c>
      <c r="H35" s="202">
        <v>12.06</v>
      </c>
      <c r="I35" s="202">
        <v>16.080000000000002</v>
      </c>
      <c r="J35" s="202">
        <v>14.74</v>
      </c>
      <c r="K35" s="202">
        <v>18.76</v>
      </c>
      <c r="L35" s="202">
        <v>17.42</v>
      </c>
      <c r="M35" s="202">
        <v>17.42</v>
      </c>
      <c r="N35" s="202">
        <v>17.42</v>
      </c>
      <c r="O35" s="203">
        <v>234.50000000000006</v>
      </c>
    </row>
    <row r="36" spans="1:15" ht="12.75">
      <c r="A36" s="163"/>
      <c r="B36" s="122" t="s">
        <v>151</v>
      </c>
      <c r="C36" s="330">
        <v>-19.2</v>
      </c>
      <c r="D36" s="331">
        <v>-18.239999999999995</v>
      </c>
      <c r="E36" s="331">
        <v>-21.119999999999994</v>
      </c>
      <c r="F36" s="331">
        <v>-20.159999999999997</v>
      </c>
      <c r="G36" s="331">
        <v>-7.679999999999998</v>
      </c>
      <c r="H36" s="331">
        <v>-8.639999999999999</v>
      </c>
      <c r="I36" s="331">
        <v>-1.1999999999999993</v>
      </c>
      <c r="J36" s="331">
        <v>-1.0999999999999996</v>
      </c>
      <c r="K36" s="331">
        <v>-1.3999999999999986</v>
      </c>
      <c r="L36" s="331">
        <v>-1.2999999999999972</v>
      </c>
      <c r="M36" s="331">
        <v>-1.2999999999999972</v>
      </c>
      <c r="N36" s="331">
        <v>-1.2999999999999972</v>
      </c>
      <c r="O36" s="332">
        <v>-102.63999999999997</v>
      </c>
    </row>
    <row r="37" spans="1:15" ht="12.75">
      <c r="A37" s="163"/>
      <c r="B37" s="122" t="s">
        <v>152</v>
      </c>
      <c r="C37" s="330">
        <v>-0.8773513759889982</v>
      </c>
      <c r="D37" s="331">
        <v>-0.7861037077865672</v>
      </c>
      <c r="E37" s="331">
        <v>-0.8458825073459829</v>
      </c>
      <c r="F37" s="331">
        <v>-0.7536314991068337</v>
      </c>
      <c r="G37" s="331">
        <v>-0.26660178885601793</v>
      </c>
      <c r="H37" s="331">
        <v>-0.273817901917533</v>
      </c>
      <c r="I37" s="331">
        <v>-0.03474426342686496</v>
      </c>
      <c r="J37" s="331">
        <v>-0.028937146384784583</v>
      </c>
      <c r="K37" s="331">
        <v>-0.03275957799816416</v>
      </c>
      <c r="L37" s="331">
        <v>-0.026888698457009957</v>
      </c>
      <c r="M37" s="331">
        <v>-0.023475485762338925</v>
      </c>
      <c r="N37" s="331">
        <v>-0.019492708177456644</v>
      </c>
      <c r="O37" s="332">
        <v>-3.969686661208552</v>
      </c>
    </row>
    <row r="38" spans="1:15" ht="12.75">
      <c r="A38" s="163"/>
      <c r="B38" s="122" t="s">
        <v>153</v>
      </c>
      <c r="C38" s="330">
        <v>-20.077351375988997</v>
      </c>
      <c r="D38" s="331">
        <v>-19.02610370778656</v>
      </c>
      <c r="E38" s="331">
        <v>-21.965882507345977</v>
      </c>
      <c r="F38" s="331">
        <v>-20.91363149910683</v>
      </c>
      <c r="G38" s="331">
        <v>-7.946601788856016</v>
      </c>
      <c r="H38" s="331">
        <v>-8.913817901917533</v>
      </c>
      <c r="I38" s="331">
        <v>-1.2347442634268642</v>
      </c>
      <c r="J38" s="331">
        <v>-1.1289371463847842</v>
      </c>
      <c r="K38" s="331">
        <v>-1.4327595779981628</v>
      </c>
      <c r="L38" s="331">
        <v>-1.3268886984570072</v>
      </c>
      <c r="M38" s="331">
        <v>-1.323475485762336</v>
      </c>
      <c r="N38" s="331">
        <v>-1.319492708177454</v>
      </c>
      <c r="O38" s="332">
        <v>-106.60968666120853</v>
      </c>
    </row>
    <row r="39" spans="1:15" ht="12.75">
      <c r="A39" s="163"/>
      <c r="B39" s="122" t="s">
        <v>199</v>
      </c>
      <c r="C39" s="237">
        <v>46</v>
      </c>
      <c r="D39" s="238">
        <v>43.699999999999996</v>
      </c>
      <c r="E39" s="238">
        <v>50.599999999999994</v>
      </c>
      <c r="F39" s="238">
        <v>48.3</v>
      </c>
      <c r="G39" s="238">
        <v>18.4</v>
      </c>
      <c r="H39" s="238">
        <v>20.7</v>
      </c>
      <c r="I39" s="238">
        <v>17.28</v>
      </c>
      <c r="J39" s="238">
        <v>15.84</v>
      </c>
      <c r="K39" s="238">
        <v>20.16</v>
      </c>
      <c r="L39" s="238">
        <v>18.72</v>
      </c>
      <c r="M39" s="238">
        <v>18.72</v>
      </c>
      <c r="N39" s="238">
        <v>18.72</v>
      </c>
      <c r="O39" s="239">
        <v>337.14</v>
      </c>
    </row>
    <row r="40" spans="1:15" ht="12.75">
      <c r="A40" s="164" t="s">
        <v>116</v>
      </c>
      <c r="B40" s="164" t="s">
        <v>231</v>
      </c>
      <c r="C40" s="201">
        <v>125.96000000000001</v>
      </c>
      <c r="D40" s="202">
        <v>113.9</v>
      </c>
      <c r="E40" s="202">
        <v>103.18</v>
      </c>
      <c r="F40" s="202">
        <v>119.26</v>
      </c>
      <c r="G40" s="202">
        <v>121.94000000000001</v>
      </c>
      <c r="H40" s="202">
        <v>183.58</v>
      </c>
      <c r="I40" s="202">
        <v>207.70000000000002</v>
      </c>
      <c r="J40" s="202">
        <v>209.04000000000002</v>
      </c>
      <c r="K40" s="202">
        <v>191.62</v>
      </c>
      <c r="L40" s="202">
        <v>150.08</v>
      </c>
      <c r="M40" s="202">
        <v>92.46000000000001</v>
      </c>
      <c r="N40" s="202">
        <v>103.18</v>
      </c>
      <c r="O40" s="203">
        <v>1721.9000000000003</v>
      </c>
    </row>
    <row r="41" spans="1:15" ht="12.75">
      <c r="A41" s="163"/>
      <c r="B41" s="122" t="s">
        <v>151</v>
      </c>
      <c r="C41" s="330">
        <v>-90.23999999999998</v>
      </c>
      <c r="D41" s="331">
        <v>-81.59999999999997</v>
      </c>
      <c r="E41" s="331">
        <v>-73.91999999999999</v>
      </c>
      <c r="F41" s="331">
        <v>-85.43999999999998</v>
      </c>
      <c r="G41" s="331">
        <v>-87.35999999999997</v>
      </c>
      <c r="H41" s="331">
        <v>-131.51999999999995</v>
      </c>
      <c r="I41" s="331">
        <v>-15.499999999999972</v>
      </c>
      <c r="J41" s="331">
        <v>-15.599999999999966</v>
      </c>
      <c r="K41" s="331">
        <v>-14.299999999999983</v>
      </c>
      <c r="L41" s="331">
        <v>-11.199999999999989</v>
      </c>
      <c r="M41" s="331">
        <v>-6.8999999999999915</v>
      </c>
      <c r="N41" s="331">
        <v>-7.699999999999989</v>
      </c>
      <c r="O41" s="332">
        <v>-621.2799999999997</v>
      </c>
    </row>
    <row r="42" spans="1:15" ht="12.75">
      <c r="A42" s="163"/>
      <c r="B42" s="122" t="s">
        <v>152</v>
      </c>
      <c r="C42" s="330">
        <v>-4.123551467148291</v>
      </c>
      <c r="D42" s="331">
        <v>-3.5167797453609584</v>
      </c>
      <c r="E42" s="331">
        <v>-2.9605887757109404</v>
      </c>
      <c r="F42" s="331">
        <v>-3.1939620676432474</v>
      </c>
      <c r="G42" s="331">
        <v>-3.0325953482372037</v>
      </c>
      <c r="H42" s="331">
        <v>-4.168116951411335</v>
      </c>
      <c r="I42" s="331">
        <v>-0.44878006926367187</v>
      </c>
      <c r="J42" s="331">
        <v>-0.4103813487296714</v>
      </c>
      <c r="K42" s="331">
        <v>-0.33461568955267673</v>
      </c>
      <c r="L42" s="331">
        <v>-0.23165647901423989</v>
      </c>
      <c r="M42" s="331">
        <v>-0.12460065520010671</v>
      </c>
      <c r="N42" s="331">
        <v>-0.11545680997416635</v>
      </c>
      <c r="O42" s="332">
        <v>-22.661085407246514</v>
      </c>
    </row>
    <row r="43" spans="1:15" ht="12.75">
      <c r="A43" s="163"/>
      <c r="B43" s="122" t="s">
        <v>153</v>
      </c>
      <c r="C43" s="330">
        <v>-94.36355146714827</v>
      </c>
      <c r="D43" s="331">
        <v>-85.11677974536093</v>
      </c>
      <c r="E43" s="331">
        <v>-76.88058877571093</v>
      </c>
      <c r="F43" s="331">
        <v>-88.63396206764322</v>
      </c>
      <c r="G43" s="331">
        <v>-90.39259534823718</v>
      </c>
      <c r="H43" s="331">
        <v>-135.6881169514113</v>
      </c>
      <c r="I43" s="331">
        <v>-15.948780069263643</v>
      </c>
      <c r="J43" s="331">
        <v>-16.010381348729638</v>
      </c>
      <c r="K43" s="331">
        <v>-14.63461568955266</v>
      </c>
      <c r="L43" s="331">
        <v>-11.431656479014228</v>
      </c>
      <c r="M43" s="331">
        <v>-7.024600655200098</v>
      </c>
      <c r="N43" s="331">
        <v>-7.815456809974155</v>
      </c>
      <c r="O43" s="332">
        <v>-643.9410854072463</v>
      </c>
    </row>
    <row r="44" spans="1:15" ht="12.75">
      <c r="A44" s="163"/>
      <c r="B44" s="122" t="s">
        <v>199</v>
      </c>
      <c r="C44" s="237">
        <v>216.2</v>
      </c>
      <c r="D44" s="238">
        <v>195.49999999999997</v>
      </c>
      <c r="E44" s="238">
        <v>177.1</v>
      </c>
      <c r="F44" s="238">
        <v>204.7</v>
      </c>
      <c r="G44" s="238">
        <v>209.29999999999998</v>
      </c>
      <c r="H44" s="238">
        <v>315.09999999999997</v>
      </c>
      <c r="I44" s="238">
        <v>223.2</v>
      </c>
      <c r="J44" s="238">
        <v>224.64</v>
      </c>
      <c r="K44" s="238">
        <v>205.92</v>
      </c>
      <c r="L44" s="238">
        <v>161.28</v>
      </c>
      <c r="M44" s="238">
        <v>99.36</v>
      </c>
      <c r="N44" s="238">
        <v>110.88</v>
      </c>
      <c r="O44" s="239">
        <v>2343.1800000000003</v>
      </c>
    </row>
    <row r="45" spans="1:15" ht="12.75">
      <c r="A45" s="164" t="s">
        <v>145</v>
      </c>
      <c r="B45" s="164" t="s">
        <v>231</v>
      </c>
      <c r="C45" s="201">
        <v>4041.44</v>
      </c>
      <c r="D45" s="202">
        <v>3738.6000000000004</v>
      </c>
      <c r="E45" s="202">
        <v>3372.78</v>
      </c>
      <c r="F45" s="202">
        <v>3473.28</v>
      </c>
      <c r="G45" s="202">
        <v>3857.86</v>
      </c>
      <c r="H45" s="202">
        <v>5106.740000000001</v>
      </c>
      <c r="I45" s="202">
        <v>5433.700000000001</v>
      </c>
      <c r="J45" s="202">
        <v>5626.660000000001</v>
      </c>
      <c r="K45" s="202">
        <v>5059.84</v>
      </c>
      <c r="L45" s="202">
        <v>4014.6400000000003</v>
      </c>
      <c r="M45" s="202">
        <v>2937.28</v>
      </c>
      <c r="N45" s="202">
        <v>3272.28</v>
      </c>
      <c r="O45" s="203">
        <v>49935.100000000006</v>
      </c>
    </row>
    <row r="46" spans="1:15" ht="12.75">
      <c r="A46" s="163"/>
      <c r="B46" s="122" t="s">
        <v>151</v>
      </c>
      <c r="C46" s="330">
        <v>-2895.359999999999</v>
      </c>
      <c r="D46" s="331">
        <v>-2678.3999999999987</v>
      </c>
      <c r="E46" s="331">
        <v>-2416.3199999999993</v>
      </c>
      <c r="F46" s="331">
        <v>-2488.3199999999993</v>
      </c>
      <c r="G46" s="331">
        <v>-2763.8399999999997</v>
      </c>
      <c r="H46" s="331">
        <v>-3658.5599999999986</v>
      </c>
      <c r="I46" s="331">
        <v>-405.4999999999991</v>
      </c>
      <c r="J46" s="331">
        <v>-419.8999999999987</v>
      </c>
      <c r="K46" s="331">
        <v>-377.59999999999945</v>
      </c>
      <c r="L46" s="331">
        <v>-299.59999999999945</v>
      </c>
      <c r="M46" s="331">
        <v>-219.19999999999982</v>
      </c>
      <c r="N46" s="331">
        <v>-244.19999999999982</v>
      </c>
      <c r="O46" s="332">
        <v>-18866.799999999992</v>
      </c>
    </row>
    <row r="47" spans="1:15" ht="12.75">
      <c r="A47" s="163"/>
      <c r="B47" s="122" t="s">
        <v>152</v>
      </c>
      <c r="C47" s="330">
        <v>-132.3045874991409</v>
      </c>
      <c r="D47" s="331">
        <v>-115.43312340655378</v>
      </c>
      <c r="E47" s="331">
        <v>-96.77664868135632</v>
      </c>
      <c r="F47" s="331">
        <v>-93.01965931832916</v>
      </c>
      <c r="G47" s="331">
        <v>-95.94331876455948</v>
      </c>
      <c r="H47" s="331">
        <v>-115.94666935641312</v>
      </c>
      <c r="I47" s="331">
        <v>-11.740665682994766</v>
      </c>
      <c r="J47" s="331">
        <v>-11.046097969973646</v>
      </c>
      <c r="K47" s="331">
        <v>-8.835726180076273</v>
      </c>
      <c r="L47" s="331">
        <v>-6.196810813630912</v>
      </c>
      <c r="M47" s="331">
        <v>-3.9583280608497686</v>
      </c>
      <c r="N47" s="331">
        <v>-3.661630259180707</v>
      </c>
      <c r="O47" s="332">
        <v>-694.8632659930588</v>
      </c>
    </row>
    <row r="48" spans="1:15" ht="12.75">
      <c r="A48" s="163"/>
      <c r="B48" s="122" t="s">
        <v>153</v>
      </c>
      <c r="C48" s="330">
        <v>-3027.66458749914</v>
      </c>
      <c r="D48" s="331">
        <v>-2793.8331234065527</v>
      </c>
      <c r="E48" s="331">
        <v>-2513.0966486813554</v>
      </c>
      <c r="F48" s="331">
        <v>-2581.3396593183284</v>
      </c>
      <c r="G48" s="331">
        <v>-2859.783318764559</v>
      </c>
      <c r="H48" s="331">
        <v>-3774.5066693564117</v>
      </c>
      <c r="I48" s="331">
        <v>-417.24066568299384</v>
      </c>
      <c r="J48" s="331">
        <v>-430.94609796997236</v>
      </c>
      <c r="K48" s="331">
        <v>-386.43572618007573</v>
      </c>
      <c r="L48" s="331">
        <v>-305.7968108136304</v>
      </c>
      <c r="M48" s="331">
        <v>-223.15832806084958</v>
      </c>
      <c r="N48" s="331">
        <v>-247.86163025918052</v>
      </c>
      <c r="O48" s="332">
        <v>-19561.66326599305</v>
      </c>
    </row>
    <row r="49" spans="1:15" ht="12.75">
      <c r="A49" s="163"/>
      <c r="B49" s="122" t="s">
        <v>199</v>
      </c>
      <c r="C49" s="237">
        <v>6936.799999999999</v>
      </c>
      <c r="D49" s="238">
        <v>6416.999999999999</v>
      </c>
      <c r="E49" s="238">
        <v>5789.099999999999</v>
      </c>
      <c r="F49" s="238">
        <v>5961.599999999999</v>
      </c>
      <c r="G49" s="238">
        <v>6621.7</v>
      </c>
      <c r="H49" s="238">
        <v>8765.3</v>
      </c>
      <c r="I49" s="238">
        <v>5839.2</v>
      </c>
      <c r="J49" s="238">
        <v>6046.5599999999995</v>
      </c>
      <c r="K49" s="238">
        <v>5437.44</v>
      </c>
      <c r="L49" s="238">
        <v>4314.24</v>
      </c>
      <c r="M49" s="238">
        <v>3156.48</v>
      </c>
      <c r="N49" s="238">
        <v>3516.48</v>
      </c>
      <c r="O49" s="239">
        <v>68801.9</v>
      </c>
    </row>
    <row r="50" spans="1:15" ht="12.75">
      <c r="A50" s="164" t="s">
        <v>146</v>
      </c>
      <c r="B50" s="164" t="s">
        <v>231</v>
      </c>
      <c r="C50" s="201">
        <v>4364.38</v>
      </c>
      <c r="D50" s="202">
        <v>3998.5600000000004</v>
      </c>
      <c r="E50" s="202">
        <v>4034.7400000000002</v>
      </c>
      <c r="F50" s="202">
        <v>3217.34</v>
      </c>
      <c r="G50" s="202">
        <v>3788.1800000000003</v>
      </c>
      <c r="H50" s="202">
        <v>4604.240000000001</v>
      </c>
      <c r="I50" s="202">
        <v>5059.84</v>
      </c>
      <c r="J50" s="202">
        <v>5045.1</v>
      </c>
      <c r="K50" s="202">
        <v>4639.08</v>
      </c>
      <c r="L50" s="202">
        <v>3848.48</v>
      </c>
      <c r="M50" s="202">
        <v>3186.52</v>
      </c>
      <c r="N50" s="202">
        <v>3264.2400000000002</v>
      </c>
      <c r="O50" s="203">
        <v>49050.700000000004</v>
      </c>
    </row>
    <row r="51" spans="1:15" ht="12.75">
      <c r="A51" s="163"/>
      <c r="B51" s="122" t="s">
        <v>151</v>
      </c>
      <c r="C51" s="330">
        <v>-3126.7199999999993</v>
      </c>
      <c r="D51" s="331">
        <v>-2864.6399999999994</v>
      </c>
      <c r="E51" s="331">
        <v>-2890.559999999999</v>
      </c>
      <c r="F51" s="331">
        <v>-2304.959999999999</v>
      </c>
      <c r="G51" s="331">
        <v>-2713.919999999999</v>
      </c>
      <c r="H51" s="331">
        <v>-3298.5599999999986</v>
      </c>
      <c r="I51" s="331">
        <v>-377.59999999999945</v>
      </c>
      <c r="J51" s="331">
        <v>-376.4999999999991</v>
      </c>
      <c r="K51" s="331">
        <v>-346.1999999999998</v>
      </c>
      <c r="L51" s="331">
        <v>-287.2000000000003</v>
      </c>
      <c r="M51" s="331">
        <v>-237.79999999999973</v>
      </c>
      <c r="N51" s="331">
        <v>-243.59999999999945</v>
      </c>
      <c r="O51" s="332">
        <v>-19068.25999999999</v>
      </c>
    </row>
    <row r="52" spans="1:15" ht="12.75">
      <c r="A52" s="163"/>
      <c r="B52" s="122" t="s">
        <v>152</v>
      </c>
      <c r="C52" s="330">
        <v>-142.87667157980832</v>
      </c>
      <c r="D52" s="331">
        <v>-123.45965600184824</v>
      </c>
      <c r="E52" s="331">
        <v>-115.77055589176159</v>
      </c>
      <c r="F52" s="331">
        <v>-86.16520139788129</v>
      </c>
      <c r="G52" s="331">
        <v>-94.21040713699534</v>
      </c>
      <c r="H52" s="331">
        <v>-104.53759010984925</v>
      </c>
      <c r="I52" s="331">
        <v>-10.932861558320166</v>
      </c>
      <c r="J52" s="331">
        <v>-9.904396012610336</v>
      </c>
      <c r="K52" s="331">
        <v>-8.1009756449746</v>
      </c>
      <c r="L52" s="331">
        <v>-5.940333997579449</v>
      </c>
      <c r="M52" s="331">
        <v>-4.294208087910925</v>
      </c>
      <c r="N52" s="331">
        <v>-3.65263362463726</v>
      </c>
      <c r="O52" s="332">
        <v>-709.8454910441768</v>
      </c>
    </row>
    <row r="53" spans="1:15" ht="12.75">
      <c r="A53" s="163"/>
      <c r="B53" s="122" t="s">
        <v>153</v>
      </c>
      <c r="C53" s="330">
        <v>-3269.5966715798077</v>
      </c>
      <c r="D53" s="331">
        <v>-2988.0996560018475</v>
      </c>
      <c r="E53" s="331">
        <v>-3006.3305558917605</v>
      </c>
      <c r="F53" s="331">
        <v>-2391.1252013978806</v>
      </c>
      <c r="G53" s="331">
        <v>-2808.1304071369946</v>
      </c>
      <c r="H53" s="331">
        <v>-3403.0975901098477</v>
      </c>
      <c r="I53" s="331">
        <v>-388.5328615583196</v>
      </c>
      <c r="J53" s="331">
        <v>-386.4043960126094</v>
      </c>
      <c r="K53" s="331">
        <v>-354.3009756449744</v>
      </c>
      <c r="L53" s="331">
        <v>-293.1403339975797</v>
      </c>
      <c r="M53" s="331">
        <v>-242.09420808791066</v>
      </c>
      <c r="N53" s="331">
        <v>-247.2526336246367</v>
      </c>
      <c r="O53" s="332">
        <v>-19778.105491044174</v>
      </c>
    </row>
    <row r="54" spans="1:15" ht="12.75">
      <c r="A54" s="163"/>
      <c r="B54" s="122" t="s">
        <v>199</v>
      </c>
      <c r="C54" s="237">
        <v>7491.099999999999</v>
      </c>
      <c r="D54" s="238">
        <v>6863.2</v>
      </c>
      <c r="E54" s="238">
        <v>6925.299999999999</v>
      </c>
      <c r="F54" s="238">
        <v>5522.299999999999</v>
      </c>
      <c r="G54" s="238">
        <v>6502.099999999999</v>
      </c>
      <c r="H54" s="238">
        <v>7902.799999999999</v>
      </c>
      <c r="I54" s="238">
        <v>5437.44</v>
      </c>
      <c r="J54" s="238">
        <v>5421.599999999999</v>
      </c>
      <c r="K54" s="238">
        <v>4985.28</v>
      </c>
      <c r="L54" s="238">
        <v>4135.68</v>
      </c>
      <c r="M54" s="238">
        <v>3424.3199999999997</v>
      </c>
      <c r="N54" s="238">
        <v>3507.8399999999997</v>
      </c>
      <c r="O54" s="239">
        <v>68118.96</v>
      </c>
    </row>
    <row r="55" spans="1:15" ht="12.75">
      <c r="A55" s="164" t="s">
        <v>138</v>
      </c>
      <c r="B55" s="164" t="s">
        <v>231</v>
      </c>
      <c r="C55" s="201">
        <v>162.14000000000001</v>
      </c>
      <c r="D55" s="202">
        <v>142.04000000000002</v>
      </c>
      <c r="E55" s="202">
        <v>146.06</v>
      </c>
      <c r="F55" s="202">
        <v>107.2</v>
      </c>
      <c r="G55" s="202">
        <v>93.80000000000001</v>
      </c>
      <c r="H55" s="202">
        <v>138.02</v>
      </c>
      <c r="I55" s="202">
        <v>151.42000000000002</v>
      </c>
      <c r="J55" s="202">
        <v>146.06</v>
      </c>
      <c r="K55" s="202">
        <v>128.64000000000001</v>
      </c>
      <c r="L55" s="202">
        <v>49.580000000000005</v>
      </c>
      <c r="M55" s="202">
        <v>112.56</v>
      </c>
      <c r="N55" s="202">
        <v>115.24000000000001</v>
      </c>
      <c r="O55" s="203">
        <v>1492.76</v>
      </c>
    </row>
    <row r="56" spans="1:15" ht="12.75">
      <c r="A56" s="163"/>
      <c r="B56" s="122" t="s">
        <v>151</v>
      </c>
      <c r="C56" s="330">
        <v>-116.15999999999994</v>
      </c>
      <c r="D56" s="331">
        <v>-101.75999999999996</v>
      </c>
      <c r="E56" s="331">
        <v>-104.63999999999999</v>
      </c>
      <c r="F56" s="331">
        <v>-76.8</v>
      </c>
      <c r="G56" s="331">
        <v>-67.19999999999999</v>
      </c>
      <c r="H56" s="331">
        <v>-98.87999999999997</v>
      </c>
      <c r="I56" s="331">
        <v>-11.299999999999983</v>
      </c>
      <c r="J56" s="331">
        <v>-10.900000000000006</v>
      </c>
      <c r="K56" s="331">
        <v>-9.599999999999994</v>
      </c>
      <c r="L56" s="331">
        <v>-3.6999999999999957</v>
      </c>
      <c r="M56" s="331">
        <v>-8.399999999999991</v>
      </c>
      <c r="N56" s="331">
        <v>-8.59999999999998</v>
      </c>
      <c r="O56" s="332">
        <v>-617.9399999999998</v>
      </c>
    </row>
    <row r="57" spans="1:15" ht="12.75">
      <c r="A57" s="163"/>
      <c r="B57" s="122" t="s">
        <v>152</v>
      </c>
      <c r="C57" s="330">
        <v>-5.307975824733436</v>
      </c>
      <c r="D57" s="331">
        <v>-4.3856312118619005</v>
      </c>
      <c r="E57" s="331">
        <v>-4.190963331850552</v>
      </c>
      <c r="F57" s="331">
        <v>-2.870977139454605</v>
      </c>
      <c r="G57" s="331">
        <v>-2.332765652490157</v>
      </c>
      <c r="H57" s="331">
        <v>-3.133693766389544</v>
      </c>
      <c r="I57" s="331">
        <v>-0.3271751472696448</v>
      </c>
      <c r="J57" s="331">
        <v>-0.286740814176502</v>
      </c>
      <c r="K57" s="331">
        <v>-0.2246371062731258</v>
      </c>
      <c r="L57" s="331">
        <v>-0.07652937253148995</v>
      </c>
      <c r="M57" s="331">
        <v>-0.1516877541566517</v>
      </c>
      <c r="N57" s="331">
        <v>-0.12895176178932855</v>
      </c>
      <c r="O57" s="332">
        <v>-23.417728882976935</v>
      </c>
    </row>
    <row r="58" spans="1:15" ht="12.75">
      <c r="A58" s="163"/>
      <c r="B58" s="122" t="s">
        <v>153</v>
      </c>
      <c r="C58" s="330">
        <v>-121.46797582473337</v>
      </c>
      <c r="D58" s="331">
        <v>-106.14563121186187</v>
      </c>
      <c r="E58" s="331">
        <v>-108.83096333185054</v>
      </c>
      <c r="F58" s="331">
        <v>-79.6709771394546</v>
      </c>
      <c r="G58" s="331">
        <v>-69.53276565249014</v>
      </c>
      <c r="H58" s="331">
        <v>-102.01369376638951</v>
      </c>
      <c r="I58" s="331">
        <v>-11.627175147269627</v>
      </c>
      <c r="J58" s="331">
        <v>-11.186740814176508</v>
      </c>
      <c r="K58" s="331">
        <v>-9.82463710627312</v>
      </c>
      <c r="L58" s="331">
        <v>-3.7765293725314857</v>
      </c>
      <c r="M58" s="331">
        <v>-8.551687754156642</v>
      </c>
      <c r="N58" s="331">
        <v>-8.72895176178931</v>
      </c>
      <c r="O58" s="332">
        <v>-641.3577288829767</v>
      </c>
    </row>
    <row r="59" spans="1:15" ht="12.75">
      <c r="A59" s="163"/>
      <c r="B59" s="122" t="s">
        <v>199</v>
      </c>
      <c r="C59" s="237">
        <v>278.29999999999995</v>
      </c>
      <c r="D59" s="238">
        <v>243.79999999999998</v>
      </c>
      <c r="E59" s="238">
        <v>250.7</v>
      </c>
      <c r="F59" s="238">
        <v>184</v>
      </c>
      <c r="G59" s="238">
        <v>161</v>
      </c>
      <c r="H59" s="238">
        <v>236.89999999999998</v>
      </c>
      <c r="I59" s="238">
        <v>162.72</v>
      </c>
      <c r="J59" s="238">
        <v>156.96</v>
      </c>
      <c r="K59" s="238">
        <v>138.24</v>
      </c>
      <c r="L59" s="238">
        <v>53.28</v>
      </c>
      <c r="M59" s="238">
        <v>120.96</v>
      </c>
      <c r="N59" s="238">
        <v>123.83999999999999</v>
      </c>
      <c r="O59" s="239">
        <v>2110.7</v>
      </c>
    </row>
    <row r="60" spans="1:15" ht="12.75">
      <c r="A60" s="164" t="s">
        <v>117</v>
      </c>
      <c r="B60" s="164" t="s">
        <v>231</v>
      </c>
      <c r="C60" s="201">
        <v>46.900000000000006</v>
      </c>
      <c r="D60" s="202">
        <v>45.56</v>
      </c>
      <c r="E60" s="202">
        <v>44.220000000000006</v>
      </c>
      <c r="F60" s="202">
        <v>28.14</v>
      </c>
      <c r="G60" s="202">
        <v>34.84</v>
      </c>
      <c r="H60" s="202">
        <v>40.2</v>
      </c>
      <c r="I60" s="202">
        <v>48.24</v>
      </c>
      <c r="J60" s="202">
        <v>49.580000000000005</v>
      </c>
      <c r="K60" s="202">
        <v>45.56</v>
      </c>
      <c r="L60" s="202">
        <v>36.18</v>
      </c>
      <c r="M60" s="202">
        <v>41.54</v>
      </c>
      <c r="N60" s="202">
        <v>40.2</v>
      </c>
      <c r="O60" s="203">
        <v>501.16</v>
      </c>
    </row>
    <row r="61" spans="1:15" ht="12.75">
      <c r="A61" s="163"/>
      <c r="B61" s="122" t="s">
        <v>151</v>
      </c>
      <c r="C61" s="330">
        <v>-33.599999999999994</v>
      </c>
      <c r="D61" s="331">
        <v>-32.639999999999986</v>
      </c>
      <c r="E61" s="331">
        <v>-31.679999999999986</v>
      </c>
      <c r="F61" s="331">
        <v>-20.159999999999997</v>
      </c>
      <c r="G61" s="331">
        <v>-24.959999999999994</v>
      </c>
      <c r="H61" s="331">
        <v>-28.799999999999997</v>
      </c>
      <c r="I61" s="331">
        <v>-3.5999999999999943</v>
      </c>
      <c r="J61" s="331">
        <v>-3.6999999999999957</v>
      </c>
      <c r="K61" s="331">
        <v>-3.3999999999999986</v>
      </c>
      <c r="L61" s="331">
        <v>-2.6999999999999957</v>
      </c>
      <c r="M61" s="331">
        <v>-3.1000000000000014</v>
      </c>
      <c r="N61" s="331">
        <v>-2.999999999999993</v>
      </c>
      <c r="O61" s="332">
        <v>-191.33999999999995</v>
      </c>
    </row>
    <row r="62" spans="1:15" ht="12.75">
      <c r="A62" s="163"/>
      <c r="B62" s="122" t="s">
        <v>152</v>
      </c>
      <c r="C62" s="330">
        <v>-1.5353649079807465</v>
      </c>
      <c r="D62" s="331">
        <v>-1.4067118981443834</v>
      </c>
      <c r="E62" s="331">
        <v>-1.2688237610189743</v>
      </c>
      <c r="F62" s="331">
        <v>-0.7536314991068337</v>
      </c>
      <c r="G62" s="331">
        <v>-0.8664558137820584</v>
      </c>
      <c r="H62" s="331">
        <v>-0.91272633972511</v>
      </c>
      <c r="I62" s="331">
        <v>-0.10423279028059479</v>
      </c>
      <c r="J62" s="331">
        <v>-0.09733403783972988</v>
      </c>
      <c r="K62" s="331">
        <v>-0.07955897513839873</v>
      </c>
      <c r="L62" s="331">
        <v>-0.055845758333789935</v>
      </c>
      <c r="M62" s="331">
        <v>-0.05598000451019297</v>
      </c>
      <c r="N62" s="331">
        <v>-0.04498317271720763</v>
      </c>
      <c r="O62" s="332">
        <v>-7.18164895857802</v>
      </c>
    </row>
    <row r="63" spans="1:15" ht="12.75">
      <c r="A63" s="163"/>
      <c r="B63" s="122" t="s">
        <v>153</v>
      </c>
      <c r="C63" s="330">
        <v>-35.135364907980744</v>
      </c>
      <c r="D63" s="331">
        <v>-34.046711898144366</v>
      </c>
      <c r="E63" s="331">
        <v>-32.94882376101896</v>
      </c>
      <c r="F63" s="331">
        <v>-20.91363149910683</v>
      </c>
      <c r="G63" s="331">
        <v>-25.82645581378205</v>
      </c>
      <c r="H63" s="331">
        <v>-29.71272633972511</v>
      </c>
      <c r="I63" s="331">
        <v>-3.704232790280589</v>
      </c>
      <c r="J63" s="331">
        <v>-3.797334037839726</v>
      </c>
      <c r="K63" s="331">
        <v>-3.4795589751383975</v>
      </c>
      <c r="L63" s="331">
        <v>-2.755845758333786</v>
      </c>
      <c r="M63" s="331">
        <v>-3.1559800045101944</v>
      </c>
      <c r="N63" s="331">
        <v>-3.0449831727172003</v>
      </c>
      <c r="O63" s="332">
        <v>-198.52164895857794</v>
      </c>
    </row>
    <row r="64" spans="1:15" ht="12.75">
      <c r="A64" s="163"/>
      <c r="B64" s="122" t="s">
        <v>199</v>
      </c>
      <c r="C64" s="237">
        <v>80.5</v>
      </c>
      <c r="D64" s="238">
        <v>78.19999999999999</v>
      </c>
      <c r="E64" s="238">
        <v>75.89999999999999</v>
      </c>
      <c r="F64" s="238">
        <v>48.3</v>
      </c>
      <c r="G64" s="238">
        <v>59.8</v>
      </c>
      <c r="H64" s="238">
        <v>69</v>
      </c>
      <c r="I64" s="238">
        <v>51.839999999999996</v>
      </c>
      <c r="J64" s="238">
        <v>53.28</v>
      </c>
      <c r="K64" s="238">
        <v>48.96</v>
      </c>
      <c r="L64" s="238">
        <v>38.879999999999995</v>
      </c>
      <c r="M64" s="238">
        <v>44.64</v>
      </c>
      <c r="N64" s="238">
        <v>43.199999999999996</v>
      </c>
      <c r="O64" s="239">
        <v>692.5</v>
      </c>
    </row>
    <row r="65" spans="1:15" ht="12.75">
      <c r="A65" s="164" t="s">
        <v>204</v>
      </c>
      <c r="B65" s="164" t="s">
        <v>231</v>
      </c>
      <c r="C65" s="201">
        <v>150.08</v>
      </c>
      <c r="D65" s="202">
        <v>136.68</v>
      </c>
      <c r="E65" s="202">
        <v>127.30000000000001</v>
      </c>
      <c r="F65" s="202">
        <v>116.58000000000001</v>
      </c>
      <c r="G65" s="202">
        <v>154.10000000000002</v>
      </c>
      <c r="H65" s="202">
        <v>192.96</v>
      </c>
      <c r="I65" s="202">
        <v>205.02</v>
      </c>
      <c r="J65" s="202">
        <v>205.02</v>
      </c>
      <c r="K65" s="202">
        <v>188.94</v>
      </c>
      <c r="L65" s="202">
        <v>142.04000000000002</v>
      </c>
      <c r="M65" s="202">
        <v>108.54</v>
      </c>
      <c r="N65" s="202">
        <v>123.28</v>
      </c>
      <c r="O65" s="203">
        <v>1850.54</v>
      </c>
    </row>
    <row r="66" spans="1:15" ht="12.75">
      <c r="A66" s="163"/>
      <c r="B66" s="122" t="s">
        <v>151</v>
      </c>
      <c r="C66" s="237">
        <v>-107.51999999999995</v>
      </c>
      <c r="D66" s="238">
        <v>-97.91999999999999</v>
      </c>
      <c r="E66" s="238">
        <v>-91.19999999999996</v>
      </c>
      <c r="F66" s="238">
        <v>-83.51999999999998</v>
      </c>
      <c r="G66" s="238">
        <v>-110.39999999999998</v>
      </c>
      <c r="H66" s="238">
        <v>-138.23999999999998</v>
      </c>
      <c r="I66" s="238">
        <v>-15.299999999999983</v>
      </c>
      <c r="J66" s="238">
        <v>-15.299999999999983</v>
      </c>
      <c r="K66" s="238">
        <v>-14.099999999999994</v>
      </c>
      <c r="L66" s="238">
        <v>-10.599999999999966</v>
      </c>
      <c r="M66" s="238">
        <v>-8.099999999999994</v>
      </c>
      <c r="N66" s="238">
        <v>-9.199999999999989</v>
      </c>
      <c r="O66" s="239">
        <v>-701.3999999999996</v>
      </c>
    </row>
    <row r="67" spans="1:15" ht="12.75">
      <c r="A67" s="163"/>
      <c r="B67" s="122" t="s">
        <v>152</v>
      </c>
      <c r="C67" s="237">
        <v>-4.913167705538388</v>
      </c>
      <c r="D67" s="238">
        <v>-4.22013569443315</v>
      </c>
      <c r="E67" s="238">
        <v>-3.6526744635394714</v>
      </c>
      <c r="F67" s="238">
        <v>-3.1221876391568824</v>
      </c>
      <c r="G67" s="238">
        <v>-3.8324007148052583</v>
      </c>
      <c r="H67" s="238">
        <v>-4.381086430680528</v>
      </c>
      <c r="I67" s="238">
        <v>-0.4429893586925281</v>
      </c>
      <c r="J67" s="238">
        <v>-0.40248939971563974</v>
      </c>
      <c r="K67" s="238">
        <v>-0.32993574983865354</v>
      </c>
      <c r="L67" s="238">
        <v>-0.21924631049561943</v>
      </c>
      <c r="M67" s="238">
        <v>-0.14627033436534276</v>
      </c>
      <c r="N67" s="238">
        <v>-0.13794839633277023</v>
      </c>
      <c r="O67" s="239">
        <v>-25.80053219759424</v>
      </c>
    </row>
    <row r="68" spans="1:15" ht="12.75">
      <c r="A68" s="163"/>
      <c r="B68" s="122" t="s">
        <v>153</v>
      </c>
      <c r="C68" s="237">
        <v>-112.43316770553834</v>
      </c>
      <c r="D68" s="238">
        <v>-102.14013569443314</v>
      </c>
      <c r="E68" s="238">
        <v>-94.85267446353943</v>
      </c>
      <c r="F68" s="238">
        <v>-86.64218763915686</v>
      </c>
      <c r="G68" s="238">
        <v>-114.23240071480524</v>
      </c>
      <c r="H68" s="238">
        <v>-142.62108643068052</v>
      </c>
      <c r="I68" s="238">
        <v>-15.742989358692512</v>
      </c>
      <c r="J68" s="238">
        <v>-15.702489399715622</v>
      </c>
      <c r="K68" s="238">
        <v>-14.429935749838648</v>
      </c>
      <c r="L68" s="238">
        <v>-10.819246310495584</v>
      </c>
      <c r="M68" s="238">
        <v>-8.246270334365336</v>
      </c>
      <c r="N68" s="238">
        <v>-9.33794839633276</v>
      </c>
      <c r="O68" s="239">
        <v>-727.200532197594</v>
      </c>
    </row>
    <row r="69" spans="1:15" ht="12.75">
      <c r="A69" s="163"/>
      <c r="B69" s="122" t="s">
        <v>199</v>
      </c>
      <c r="C69" s="237">
        <v>257.59999999999997</v>
      </c>
      <c r="D69" s="238">
        <v>234.6</v>
      </c>
      <c r="E69" s="238">
        <v>218.49999999999997</v>
      </c>
      <c r="F69" s="238">
        <v>200.1</v>
      </c>
      <c r="G69" s="238">
        <v>264.5</v>
      </c>
      <c r="H69" s="238">
        <v>331.2</v>
      </c>
      <c r="I69" s="238">
        <v>220.32</v>
      </c>
      <c r="J69" s="238">
        <v>220.32</v>
      </c>
      <c r="K69" s="238">
        <v>203.04</v>
      </c>
      <c r="L69" s="238">
        <v>152.64</v>
      </c>
      <c r="M69" s="238">
        <v>116.64</v>
      </c>
      <c r="N69" s="238">
        <v>132.48</v>
      </c>
      <c r="O69" s="239">
        <v>2551.9399999999996</v>
      </c>
    </row>
    <row r="70" spans="1:15" ht="12.75">
      <c r="A70" s="164" t="s">
        <v>205</v>
      </c>
      <c r="B70" s="164" t="s">
        <v>231</v>
      </c>
      <c r="C70" s="201">
        <v>14.74</v>
      </c>
      <c r="D70" s="202">
        <v>16.080000000000002</v>
      </c>
      <c r="E70" s="202">
        <v>17.42</v>
      </c>
      <c r="F70" s="202">
        <v>16.080000000000002</v>
      </c>
      <c r="G70" s="202">
        <v>16.080000000000002</v>
      </c>
      <c r="H70" s="202">
        <v>17.42</v>
      </c>
      <c r="I70" s="202">
        <v>18.76</v>
      </c>
      <c r="J70" s="202">
        <v>20.1</v>
      </c>
      <c r="K70" s="202">
        <v>18.76</v>
      </c>
      <c r="L70" s="202">
        <v>16.080000000000002</v>
      </c>
      <c r="M70" s="202">
        <v>16.080000000000002</v>
      </c>
      <c r="N70" s="202">
        <v>16.080000000000002</v>
      </c>
      <c r="O70" s="203">
        <v>203.68000000000004</v>
      </c>
    </row>
    <row r="71" spans="1:15" ht="12.75">
      <c r="A71" s="163"/>
      <c r="B71" s="122" t="s">
        <v>151</v>
      </c>
      <c r="C71" s="237">
        <v>-10.559999999999997</v>
      </c>
      <c r="D71" s="238">
        <v>-11.519999999999996</v>
      </c>
      <c r="E71" s="238">
        <v>-12.479999999999997</v>
      </c>
      <c r="F71" s="238">
        <v>-11.519999999999996</v>
      </c>
      <c r="G71" s="238">
        <v>-11.519999999999996</v>
      </c>
      <c r="H71" s="238">
        <v>-12.479999999999997</v>
      </c>
      <c r="I71" s="238">
        <v>-1.3999999999999986</v>
      </c>
      <c r="J71" s="238">
        <v>-1.4999999999999964</v>
      </c>
      <c r="K71" s="238">
        <v>-1.3999999999999986</v>
      </c>
      <c r="L71" s="238">
        <v>-1.1999999999999993</v>
      </c>
      <c r="M71" s="238">
        <v>-1.1999999999999993</v>
      </c>
      <c r="N71" s="238">
        <v>-1.1999999999999993</v>
      </c>
      <c r="O71" s="239">
        <v>-77.98</v>
      </c>
    </row>
    <row r="72" spans="1:15" ht="12.75">
      <c r="A72" s="163"/>
      <c r="B72" s="122" t="s">
        <v>152</v>
      </c>
      <c r="C72" s="237">
        <v>-0.4825432567939488</v>
      </c>
      <c r="D72" s="238">
        <v>-0.49648655228625294</v>
      </c>
      <c r="E72" s="238">
        <v>-0.49983966343171726</v>
      </c>
      <c r="F72" s="238">
        <v>-0.4306465709181907</v>
      </c>
      <c r="G72" s="238">
        <v>-0.3999026832840269</v>
      </c>
      <c r="H72" s="238">
        <v>-0.3955147472142143</v>
      </c>
      <c r="I72" s="238">
        <v>-0.04053497399800911</v>
      </c>
      <c r="J72" s="238">
        <v>-0.03945974507016071</v>
      </c>
      <c r="K72" s="238">
        <v>-0.03275957799816416</v>
      </c>
      <c r="L72" s="238">
        <v>-0.02482033703724</v>
      </c>
      <c r="M72" s="238">
        <v>-0.021669679165235968</v>
      </c>
      <c r="N72" s="238">
        <v>-0.017993269086883083</v>
      </c>
      <c r="O72" s="239">
        <v>-2.8821710562840437</v>
      </c>
    </row>
    <row r="73" spans="1:15" ht="12.75">
      <c r="A73" s="163"/>
      <c r="B73" s="122" t="s">
        <v>153</v>
      </c>
      <c r="C73" s="237">
        <v>-11.042543256793946</v>
      </c>
      <c r="D73" s="238">
        <v>-12.01648655228625</v>
      </c>
      <c r="E73" s="238">
        <v>-12.979839663431715</v>
      </c>
      <c r="F73" s="238">
        <v>-11.950646570918186</v>
      </c>
      <c r="G73" s="238">
        <v>-11.919902683284024</v>
      </c>
      <c r="H73" s="238">
        <v>-12.875514747214211</v>
      </c>
      <c r="I73" s="238">
        <v>-1.4405349739980078</v>
      </c>
      <c r="J73" s="238">
        <v>-1.5394597450701573</v>
      </c>
      <c r="K73" s="238">
        <v>-1.4327595779981628</v>
      </c>
      <c r="L73" s="238">
        <v>-1.2248203370372392</v>
      </c>
      <c r="M73" s="238">
        <v>-1.2216696791652353</v>
      </c>
      <c r="N73" s="238">
        <v>-1.2179932690868824</v>
      </c>
      <c r="O73" s="239">
        <v>-80.86217105628404</v>
      </c>
    </row>
    <row r="74" spans="1:15" ht="12.75">
      <c r="A74" s="163"/>
      <c r="B74" s="122" t="s">
        <v>199</v>
      </c>
      <c r="C74" s="237">
        <v>25.299999999999997</v>
      </c>
      <c r="D74" s="238">
        <v>27.599999999999998</v>
      </c>
      <c r="E74" s="238">
        <v>29.9</v>
      </c>
      <c r="F74" s="238">
        <v>27.599999999999998</v>
      </c>
      <c r="G74" s="238">
        <v>27.599999999999998</v>
      </c>
      <c r="H74" s="238">
        <v>29.9</v>
      </c>
      <c r="I74" s="238">
        <v>20.16</v>
      </c>
      <c r="J74" s="238">
        <v>21.599999999999998</v>
      </c>
      <c r="K74" s="238">
        <v>20.16</v>
      </c>
      <c r="L74" s="238">
        <v>17.28</v>
      </c>
      <c r="M74" s="238">
        <v>17.28</v>
      </c>
      <c r="N74" s="238">
        <v>17.28</v>
      </c>
      <c r="O74" s="239">
        <v>281.65999999999997</v>
      </c>
    </row>
    <row r="75" spans="1:15" ht="12.75">
      <c r="A75" s="164" t="s">
        <v>206</v>
      </c>
      <c r="B75" s="164" t="s">
        <v>231</v>
      </c>
      <c r="C75" s="201">
        <v>33.5</v>
      </c>
      <c r="D75" s="202">
        <v>30.82</v>
      </c>
      <c r="E75" s="202">
        <v>30.82</v>
      </c>
      <c r="F75" s="202">
        <v>29.48</v>
      </c>
      <c r="G75" s="202">
        <v>34.84</v>
      </c>
      <c r="H75" s="202">
        <v>46.900000000000006</v>
      </c>
      <c r="I75" s="202">
        <v>52.260000000000005</v>
      </c>
      <c r="J75" s="202">
        <v>52.260000000000005</v>
      </c>
      <c r="K75" s="202">
        <v>48.24</v>
      </c>
      <c r="L75" s="202">
        <v>36.18</v>
      </c>
      <c r="M75" s="202">
        <v>24.12</v>
      </c>
      <c r="N75" s="202">
        <v>25.46</v>
      </c>
      <c r="O75" s="203">
        <v>444.88</v>
      </c>
    </row>
    <row r="76" spans="1:15" ht="12.75">
      <c r="A76" s="163"/>
      <c r="B76" s="122" t="s">
        <v>151</v>
      </c>
      <c r="C76" s="237">
        <v>-23.999999999999993</v>
      </c>
      <c r="D76" s="238">
        <v>-22.08</v>
      </c>
      <c r="E76" s="238">
        <v>-22.08</v>
      </c>
      <c r="F76" s="238">
        <v>-21.119999999999994</v>
      </c>
      <c r="G76" s="238">
        <v>-24.959999999999994</v>
      </c>
      <c r="H76" s="238">
        <v>-33.599999999999994</v>
      </c>
      <c r="I76" s="238">
        <v>-3.8999999999999915</v>
      </c>
      <c r="J76" s="238">
        <v>-3.8999999999999915</v>
      </c>
      <c r="K76" s="238">
        <v>-3.5999999999999943</v>
      </c>
      <c r="L76" s="238">
        <v>-2.6999999999999957</v>
      </c>
      <c r="M76" s="238">
        <v>-1.7999999999999972</v>
      </c>
      <c r="N76" s="238">
        <v>-1.8999999999999986</v>
      </c>
      <c r="O76" s="239">
        <v>-165.6399999999999</v>
      </c>
    </row>
    <row r="77" spans="1:15" ht="12.75">
      <c r="A77" s="163"/>
      <c r="B77" s="122" t="s">
        <v>152</v>
      </c>
      <c r="C77" s="237">
        <v>-1.0966892199862475</v>
      </c>
      <c r="D77" s="238">
        <v>-0.9515992252153185</v>
      </c>
      <c r="E77" s="238">
        <v>-0.8843317122253461</v>
      </c>
      <c r="F77" s="238">
        <v>-0.7895187133500161</v>
      </c>
      <c r="G77" s="238">
        <v>-0.8664558137820584</v>
      </c>
      <c r="H77" s="238">
        <v>-1.0648473963459617</v>
      </c>
      <c r="I77" s="238">
        <v>-0.11291885613731095</v>
      </c>
      <c r="J77" s="238">
        <v>-0.10259533718241785</v>
      </c>
      <c r="K77" s="238">
        <v>-0.0842389148524221</v>
      </c>
      <c r="L77" s="238">
        <v>-0.055845758333789935</v>
      </c>
      <c r="M77" s="238">
        <v>-0.032504518747853914</v>
      </c>
      <c r="N77" s="238">
        <v>-0.02848934272089821</v>
      </c>
      <c r="O77" s="239">
        <v>-6.070034808879641</v>
      </c>
    </row>
    <row r="78" spans="1:15" ht="12.75">
      <c r="A78" s="163"/>
      <c r="B78" s="122" t="s">
        <v>153</v>
      </c>
      <c r="C78" s="237">
        <v>-25.09668921998624</v>
      </c>
      <c r="D78" s="238">
        <v>-23.031599225215317</v>
      </c>
      <c r="E78" s="238">
        <v>-22.964331712225345</v>
      </c>
      <c r="F78" s="238">
        <v>-21.90951871335001</v>
      </c>
      <c r="G78" s="238">
        <v>-25.82645581378205</v>
      </c>
      <c r="H78" s="238">
        <v>-34.664847396345955</v>
      </c>
      <c r="I78" s="238">
        <v>-4.012918856137302</v>
      </c>
      <c r="J78" s="238">
        <v>-4.0025953371824095</v>
      </c>
      <c r="K78" s="238">
        <v>-3.6842389148524166</v>
      </c>
      <c r="L78" s="238">
        <v>-2.755845758333786</v>
      </c>
      <c r="M78" s="238">
        <v>-1.832504518747851</v>
      </c>
      <c r="N78" s="238">
        <v>-1.928489342720897</v>
      </c>
      <c r="O78" s="239">
        <v>-171.71003480887956</v>
      </c>
    </row>
    <row r="79" spans="1:15" ht="12.75">
      <c r="A79" s="163"/>
      <c r="B79" s="122" t="s">
        <v>199</v>
      </c>
      <c r="C79" s="237">
        <v>57.49999999999999</v>
      </c>
      <c r="D79" s="238">
        <v>52.9</v>
      </c>
      <c r="E79" s="238">
        <v>52.9</v>
      </c>
      <c r="F79" s="238">
        <v>50.599999999999994</v>
      </c>
      <c r="G79" s="238">
        <v>59.8</v>
      </c>
      <c r="H79" s="238">
        <v>80.5</v>
      </c>
      <c r="I79" s="238">
        <v>56.16</v>
      </c>
      <c r="J79" s="238">
        <v>56.16</v>
      </c>
      <c r="K79" s="238">
        <v>51.839999999999996</v>
      </c>
      <c r="L79" s="238">
        <v>38.879999999999995</v>
      </c>
      <c r="M79" s="238">
        <v>25.919999999999998</v>
      </c>
      <c r="N79" s="238">
        <v>27.36</v>
      </c>
      <c r="O79" s="239">
        <v>610.52</v>
      </c>
    </row>
    <row r="80" spans="1:15" ht="12.75">
      <c r="A80" s="164" t="s">
        <v>207</v>
      </c>
      <c r="B80" s="164" t="s">
        <v>231</v>
      </c>
      <c r="C80" s="201">
        <v>61.64</v>
      </c>
      <c r="D80" s="202">
        <v>57.620000000000005</v>
      </c>
      <c r="E80" s="202">
        <v>60.300000000000004</v>
      </c>
      <c r="F80" s="202">
        <v>53.6</v>
      </c>
      <c r="G80" s="202">
        <v>58.96</v>
      </c>
      <c r="H80" s="202">
        <v>77.72</v>
      </c>
      <c r="I80" s="202">
        <v>75.04</v>
      </c>
      <c r="J80" s="202">
        <v>81.74000000000001</v>
      </c>
      <c r="K80" s="202">
        <v>76.38000000000001</v>
      </c>
      <c r="L80" s="202">
        <v>60.300000000000004</v>
      </c>
      <c r="M80" s="202">
        <v>52.260000000000005</v>
      </c>
      <c r="N80" s="202">
        <v>52.260000000000005</v>
      </c>
      <c r="O80" s="203">
        <v>767.82</v>
      </c>
    </row>
    <row r="81" spans="1:15" ht="12.75">
      <c r="A81" s="163"/>
      <c r="B81" s="122" t="s">
        <v>151</v>
      </c>
      <c r="C81" s="237">
        <v>-44.16</v>
      </c>
      <c r="D81" s="238">
        <v>-41.27999999999999</v>
      </c>
      <c r="E81" s="238">
        <v>-43.19999999999998</v>
      </c>
      <c r="F81" s="238">
        <v>-38.4</v>
      </c>
      <c r="G81" s="238">
        <v>-42.23999999999999</v>
      </c>
      <c r="H81" s="238">
        <v>-55.67999999999998</v>
      </c>
      <c r="I81" s="238">
        <v>-5.599999999999994</v>
      </c>
      <c r="J81" s="238">
        <v>-6.099999999999994</v>
      </c>
      <c r="K81" s="238">
        <v>-5.699999999999989</v>
      </c>
      <c r="L81" s="238">
        <v>-4.499999999999993</v>
      </c>
      <c r="M81" s="238">
        <v>-3.8999999999999915</v>
      </c>
      <c r="N81" s="238">
        <v>-3.8999999999999915</v>
      </c>
      <c r="O81" s="239">
        <v>-294.6599999999999</v>
      </c>
    </row>
    <row r="82" spans="1:15" ht="12.75">
      <c r="A82" s="163"/>
      <c r="B82" s="122" t="s">
        <v>152</v>
      </c>
      <c r="C82" s="237">
        <v>-2.0179081647746955</v>
      </c>
      <c r="D82" s="238">
        <v>-1.7790768123590732</v>
      </c>
      <c r="E82" s="238">
        <v>-1.7302142195713286</v>
      </c>
      <c r="F82" s="238">
        <v>-1.4354885697273025</v>
      </c>
      <c r="G82" s="238">
        <v>-1.4663098387080988</v>
      </c>
      <c r="H82" s="238">
        <v>-1.7646042568018792</v>
      </c>
      <c r="I82" s="238">
        <v>-0.16213989599203643</v>
      </c>
      <c r="J82" s="238">
        <v>-0.1604696299519871</v>
      </c>
      <c r="K82" s="238">
        <v>-0.13337828184966827</v>
      </c>
      <c r="L82" s="238">
        <v>-0.0930762638896499</v>
      </c>
      <c r="M82" s="238">
        <v>-0.07042645728701677</v>
      </c>
      <c r="N82" s="238">
        <v>-0.058478124532369925</v>
      </c>
      <c r="O82" s="239">
        <v>-10.871570515445104</v>
      </c>
    </row>
    <row r="83" spans="1:15" ht="12.75">
      <c r="A83" s="163"/>
      <c r="B83" s="122" t="s">
        <v>153</v>
      </c>
      <c r="C83" s="237">
        <v>-46.17790816477469</v>
      </c>
      <c r="D83" s="238">
        <v>-43.05907681235906</v>
      </c>
      <c r="E83" s="238">
        <v>-44.93021421957131</v>
      </c>
      <c r="F83" s="238">
        <v>-39.8354885697273</v>
      </c>
      <c r="G83" s="238">
        <v>-43.70630983870809</v>
      </c>
      <c r="H83" s="238">
        <v>-57.44460425680186</v>
      </c>
      <c r="I83" s="238">
        <v>-5.762139895992031</v>
      </c>
      <c r="J83" s="238">
        <v>-6.260469629951982</v>
      </c>
      <c r="K83" s="238">
        <v>-5.833378281849657</v>
      </c>
      <c r="L83" s="238">
        <v>-4.5930762638896425</v>
      </c>
      <c r="M83" s="238">
        <v>-3.970426457287008</v>
      </c>
      <c r="N83" s="238">
        <v>-3.9584781245323613</v>
      </c>
      <c r="O83" s="239">
        <v>-305.531570515445</v>
      </c>
    </row>
    <row r="84" spans="1:15" ht="12.75">
      <c r="A84" s="163"/>
      <c r="B84" s="122" t="s">
        <v>199</v>
      </c>
      <c r="C84" s="237">
        <v>105.8</v>
      </c>
      <c r="D84" s="238">
        <v>98.89999999999999</v>
      </c>
      <c r="E84" s="238">
        <v>103.49999999999999</v>
      </c>
      <c r="F84" s="238">
        <v>92</v>
      </c>
      <c r="G84" s="238">
        <v>101.19999999999999</v>
      </c>
      <c r="H84" s="238">
        <v>133.39999999999998</v>
      </c>
      <c r="I84" s="238">
        <v>80.64</v>
      </c>
      <c r="J84" s="238">
        <v>87.84</v>
      </c>
      <c r="K84" s="238">
        <v>82.08</v>
      </c>
      <c r="L84" s="238">
        <v>64.8</v>
      </c>
      <c r="M84" s="238">
        <v>56.16</v>
      </c>
      <c r="N84" s="238">
        <v>56.16</v>
      </c>
      <c r="O84" s="239">
        <v>1062.48</v>
      </c>
    </row>
    <row r="85" spans="1:15" ht="12.75">
      <c r="A85" s="164" t="s">
        <v>308</v>
      </c>
      <c r="B85" s="164" t="s">
        <v>231</v>
      </c>
      <c r="C85" s="201">
        <v>241.20000000000002</v>
      </c>
      <c r="D85" s="202">
        <v>211.72</v>
      </c>
      <c r="E85" s="202">
        <v>215.74</v>
      </c>
      <c r="F85" s="202">
        <v>108.54</v>
      </c>
      <c r="G85" s="202">
        <v>125.96000000000001</v>
      </c>
      <c r="H85" s="202">
        <v>187.60000000000002</v>
      </c>
      <c r="I85" s="202">
        <v>199.66000000000003</v>
      </c>
      <c r="J85" s="202">
        <v>199.66000000000003</v>
      </c>
      <c r="K85" s="202">
        <v>167.5</v>
      </c>
      <c r="L85" s="202">
        <v>140.70000000000002</v>
      </c>
      <c r="M85" s="202">
        <v>163.48000000000002</v>
      </c>
      <c r="N85" s="202">
        <v>158.12</v>
      </c>
      <c r="O85" s="203">
        <v>2119.8800000000006</v>
      </c>
    </row>
    <row r="86" spans="1:15" ht="12.75">
      <c r="A86" s="163"/>
      <c r="B86" s="122" t="s">
        <v>151</v>
      </c>
      <c r="C86" s="237">
        <v>-172.79999999999993</v>
      </c>
      <c r="D86" s="238">
        <v>-151.67999999999998</v>
      </c>
      <c r="E86" s="238">
        <v>-154.55999999999995</v>
      </c>
      <c r="F86" s="238">
        <v>-77.75999999999998</v>
      </c>
      <c r="G86" s="238">
        <v>-90.23999999999998</v>
      </c>
      <c r="H86" s="238">
        <v>-134.39999999999998</v>
      </c>
      <c r="I86" s="238">
        <v>-14.899999999999977</v>
      </c>
      <c r="J86" s="238">
        <v>-14.899999999999977</v>
      </c>
      <c r="K86" s="238">
        <v>-12.5</v>
      </c>
      <c r="L86" s="238">
        <v>-10.499999999999972</v>
      </c>
      <c r="M86" s="238">
        <v>-12.199999999999989</v>
      </c>
      <c r="N86" s="238">
        <v>-11.799999999999983</v>
      </c>
      <c r="O86" s="239">
        <v>-858.2399999999998</v>
      </c>
    </row>
    <row r="87" spans="1:15" ht="12.75">
      <c r="A87" s="163"/>
      <c r="B87" s="122" t="s">
        <v>152</v>
      </c>
      <c r="C87" s="336">
        <v>-7.89616238390098</v>
      </c>
      <c r="D87" s="238">
        <v>-6.537072938435665</v>
      </c>
      <c r="E87" s="238">
        <v>-6.19032198557742</v>
      </c>
      <c r="F87" s="238">
        <v>-2.9068643536977863</v>
      </c>
      <c r="G87" s="238">
        <v>-3.132571019058211</v>
      </c>
      <c r="H87" s="238">
        <v>-4.259389585383847</v>
      </c>
      <c r="I87" s="238">
        <v>-0.43140793755023954</v>
      </c>
      <c r="J87" s="238">
        <v>-0.3919668010302633</v>
      </c>
      <c r="K87" s="238">
        <v>-0.2924962321264661</v>
      </c>
      <c r="L87" s="238">
        <v>-0.21717794907584953</v>
      </c>
      <c r="M87" s="238">
        <v>-0.22030840484656555</v>
      </c>
      <c r="N87" s="238">
        <v>-0.1769338126876835</v>
      </c>
      <c r="O87" s="239">
        <v>-32.652673403370976</v>
      </c>
    </row>
    <row r="88" spans="1:15" ht="12.75">
      <c r="A88" s="163"/>
      <c r="B88" s="122" t="s">
        <v>153</v>
      </c>
      <c r="C88" s="336">
        <v>-180.6961623839009</v>
      </c>
      <c r="D88" s="238">
        <v>-158.21707293843565</v>
      </c>
      <c r="E88" s="238">
        <v>-160.75032198557736</v>
      </c>
      <c r="F88" s="238">
        <v>-80.66686435369776</v>
      </c>
      <c r="G88" s="238">
        <v>-93.37257101905819</v>
      </c>
      <c r="H88" s="238">
        <v>-138.65938958538382</v>
      </c>
      <c r="I88" s="238">
        <v>-15.331407937550217</v>
      </c>
      <c r="J88" s="238">
        <v>-15.29196680103024</v>
      </c>
      <c r="K88" s="238">
        <v>-12.792496232126465</v>
      </c>
      <c r="L88" s="238">
        <v>-10.717177949075822</v>
      </c>
      <c r="M88" s="238">
        <v>-12.420308404846555</v>
      </c>
      <c r="N88" s="238">
        <v>-11.976933812687667</v>
      </c>
      <c r="O88" s="239">
        <v>-890.8926734033706</v>
      </c>
    </row>
    <row r="89" spans="1:15" ht="12.75">
      <c r="A89" s="163"/>
      <c r="B89" s="122" t="s">
        <v>199</v>
      </c>
      <c r="C89" s="237">
        <v>413.99999999999994</v>
      </c>
      <c r="D89" s="238">
        <v>363.4</v>
      </c>
      <c r="E89" s="238">
        <v>370.29999999999995</v>
      </c>
      <c r="F89" s="238">
        <v>186.29999999999998</v>
      </c>
      <c r="G89" s="238">
        <v>216.2</v>
      </c>
      <c r="H89" s="238">
        <v>322</v>
      </c>
      <c r="I89" s="238">
        <v>214.56</v>
      </c>
      <c r="J89" s="238">
        <v>214.56</v>
      </c>
      <c r="K89" s="238">
        <v>180</v>
      </c>
      <c r="L89" s="238">
        <v>151.2</v>
      </c>
      <c r="M89" s="238">
        <v>175.68</v>
      </c>
      <c r="N89" s="238">
        <v>169.92</v>
      </c>
      <c r="O89" s="239">
        <v>2978.1199999999994</v>
      </c>
    </row>
    <row r="90" spans="1:15" ht="12.75">
      <c r="A90" s="164" t="s">
        <v>232</v>
      </c>
      <c r="B90" s="119"/>
      <c r="C90" s="201">
        <v>11836.22</v>
      </c>
      <c r="D90" s="202">
        <v>10758.86</v>
      </c>
      <c r="E90" s="202">
        <v>10386.339999999997</v>
      </c>
      <c r="F90" s="202">
        <v>8557.240000000002</v>
      </c>
      <c r="G90" s="202">
        <v>9958.879999999997</v>
      </c>
      <c r="H90" s="202">
        <v>12727.32</v>
      </c>
      <c r="I90" s="202">
        <v>13718.920000000002</v>
      </c>
      <c r="J90" s="202">
        <v>13940.020000000002</v>
      </c>
      <c r="K90" s="202">
        <v>12602.699999999999</v>
      </c>
      <c r="L90" s="202">
        <v>10075.460000000001</v>
      </c>
      <c r="M90" s="202">
        <v>8468.800000000003</v>
      </c>
      <c r="N90" s="202">
        <v>8994.080000000002</v>
      </c>
      <c r="O90" s="203">
        <v>132024.84000000003</v>
      </c>
    </row>
    <row r="91" spans="1:15" ht="12.75">
      <c r="A91" s="164" t="s">
        <v>154</v>
      </c>
      <c r="B91" s="119"/>
      <c r="C91" s="333">
        <v>-8479.679999999997</v>
      </c>
      <c r="D91" s="334">
        <v>-7707.839999999999</v>
      </c>
      <c r="E91" s="334">
        <v>-7440.959999999997</v>
      </c>
      <c r="F91" s="334">
        <v>-6130.559999999999</v>
      </c>
      <c r="G91" s="334">
        <v>-7134.719999999998</v>
      </c>
      <c r="H91" s="334">
        <v>-9118.079999999994</v>
      </c>
      <c r="I91" s="334">
        <v>-1023.7999999999982</v>
      </c>
      <c r="J91" s="334">
        <v>-1040.2999999999975</v>
      </c>
      <c r="K91" s="334">
        <v>-940.4999999999989</v>
      </c>
      <c r="L91" s="334">
        <v>-751.8999999999996</v>
      </c>
      <c r="M91" s="334">
        <v>-631.9999999999995</v>
      </c>
      <c r="N91" s="334">
        <v>-671.1999999999991</v>
      </c>
      <c r="O91" s="335">
        <v>-51071.539999999986</v>
      </c>
    </row>
    <row r="92" spans="1:15" ht="12.75">
      <c r="A92" s="164" t="s">
        <v>155</v>
      </c>
      <c r="B92" s="119"/>
      <c r="C92" s="333">
        <v>-387.4822352055409</v>
      </c>
      <c r="D92" s="334">
        <v>-332.1908773588604</v>
      </c>
      <c r="E92" s="334">
        <v>-298.01978701994153</v>
      </c>
      <c r="F92" s="334">
        <v>-229.17575015696377</v>
      </c>
      <c r="G92" s="334">
        <v>-247.67306184724075</v>
      </c>
      <c r="H92" s="334">
        <v>-288.96915915696985</v>
      </c>
      <c r="I92" s="334">
        <v>-29.642647413686934</v>
      </c>
      <c r="J92" s="334">
        <v>-27.36664853099212</v>
      </c>
      <c r="K92" s="334">
        <v>-22.007416505195277</v>
      </c>
      <c r="L92" s="334">
        <v>-15.55200951525063</v>
      </c>
      <c r="M92" s="334">
        <v>-11.412697693690937</v>
      </c>
      <c r="N92" s="334">
        <v>-10.064235175929932</v>
      </c>
      <c r="O92" s="335">
        <v>-1899.556525580263</v>
      </c>
    </row>
    <row r="93" spans="1:15" ht="12.75">
      <c r="A93" s="164" t="s">
        <v>156</v>
      </c>
      <c r="B93" s="119"/>
      <c r="C93" s="333">
        <v>-8867.162235205538</v>
      </c>
      <c r="D93" s="334">
        <v>-8040.030877358859</v>
      </c>
      <c r="E93" s="334">
        <v>-7738.979787019938</v>
      </c>
      <c r="F93" s="334">
        <v>-6359.73575015696</v>
      </c>
      <c r="G93" s="334">
        <v>-7382.39306184724</v>
      </c>
      <c r="H93" s="334">
        <v>-9407.049159156968</v>
      </c>
      <c r="I93" s="334">
        <v>-1053.442647413685</v>
      </c>
      <c r="J93" s="334">
        <v>-1067.6666485309895</v>
      </c>
      <c r="K93" s="334">
        <v>-962.5074165051941</v>
      </c>
      <c r="L93" s="334">
        <v>-767.4520095152501</v>
      </c>
      <c r="M93" s="334">
        <v>-643.4126976936902</v>
      </c>
      <c r="N93" s="334">
        <v>-681.264235175929</v>
      </c>
      <c r="O93" s="335">
        <v>-52971.09652558025</v>
      </c>
    </row>
    <row r="94" spans="1:15" ht="12.75">
      <c r="A94" s="147" t="s">
        <v>211</v>
      </c>
      <c r="B94" s="165"/>
      <c r="C94" s="255">
        <v>20315.899999999994</v>
      </c>
      <c r="D94" s="256">
        <v>18466.7</v>
      </c>
      <c r="E94" s="256">
        <v>17827.300000000003</v>
      </c>
      <c r="F94" s="256">
        <v>14687.799999999997</v>
      </c>
      <c r="G94" s="256">
        <v>17093.6</v>
      </c>
      <c r="H94" s="256">
        <v>21845.400000000005</v>
      </c>
      <c r="I94" s="256">
        <v>14742.719999999998</v>
      </c>
      <c r="J94" s="256">
        <v>14980.319999999998</v>
      </c>
      <c r="K94" s="256">
        <v>13543.199999999999</v>
      </c>
      <c r="L94" s="256">
        <v>10827.359999999999</v>
      </c>
      <c r="M94" s="256">
        <v>9100.8</v>
      </c>
      <c r="N94" s="256">
        <v>9665.280000000002</v>
      </c>
      <c r="O94" s="257">
        <v>183096.38000000003</v>
      </c>
    </row>
  </sheetData>
  <sheetProtection/>
  <printOptions/>
  <pageMargins left="0.5" right="0.5" top="0.73" bottom="0.98" header="0.5" footer="0.5"/>
  <pageSetup fitToHeight="0" fitToWidth="1" horizontalDpi="1200" verticalDpi="1200" orientation="landscape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44"/>
  <sheetViews>
    <sheetView showGridLines="0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0.5625" style="0" customWidth="1"/>
    <col min="2" max="2" width="10.28125" style="0" bestFit="1" customWidth="1"/>
    <col min="3" max="3" width="10.7109375" style="0" bestFit="1" customWidth="1"/>
    <col min="4" max="4" width="11.00390625" style="3" customWidth="1"/>
    <col min="5" max="5" width="24.28125" style="0" customWidth="1"/>
    <col min="6" max="6" width="7.7109375" style="3" customWidth="1"/>
    <col min="7" max="7" width="6.7109375" style="3" customWidth="1"/>
    <col min="8" max="8" width="9.140625" style="3" customWidth="1"/>
    <col min="9" max="9" width="9.8515625" style="7" customWidth="1"/>
    <col min="10" max="10" width="13.7109375" style="3" customWidth="1"/>
    <col min="11" max="11" width="13.57421875" style="19" customWidth="1"/>
    <col min="12" max="12" width="14.7109375" style="3" customWidth="1"/>
    <col min="13" max="13" width="11.8515625" style="16" customWidth="1"/>
    <col min="14" max="14" width="13.421875" style="23" customWidth="1"/>
    <col min="15" max="15" width="7.8515625" style="11" customWidth="1"/>
    <col min="16" max="16" width="7.8515625" style="13" customWidth="1"/>
    <col min="17" max="17" width="7.7109375" style="0" customWidth="1"/>
    <col min="18" max="19" width="7.7109375" style="6" customWidth="1"/>
    <col min="20" max="21" width="7.7109375" style="0" customWidth="1"/>
    <col min="22" max="22" width="10.8515625" style="0" customWidth="1"/>
    <col min="23" max="23" width="10.7109375" style="0" customWidth="1"/>
    <col min="24" max="31" width="11.57421875" style="0" customWidth="1"/>
    <col min="33" max="33" width="10.28125" style="0" bestFit="1" customWidth="1"/>
  </cols>
  <sheetData>
    <row r="1" spans="2:15" ht="33.75">
      <c r="B1" s="5" t="s">
        <v>332</v>
      </c>
      <c r="C1" s="1"/>
      <c r="D1" s="4"/>
      <c r="E1" s="1"/>
      <c r="F1" s="273" t="s">
        <v>120</v>
      </c>
      <c r="G1" s="274"/>
      <c r="H1" s="275"/>
      <c r="I1" s="130"/>
      <c r="J1" s="131" t="str">
        <f>"True-Up ARR
(CY"&amp;N1&amp;")"</f>
        <v>True-Up ARR
(CY2015)</v>
      </c>
      <c r="K1" s="131" t="str">
        <f>"Projected ARR
(Jul'"&amp;RIGHT(N$1-1,2)&amp;" - Jun'"&amp;RIGHT(N$1,2)&amp;")"</f>
        <v>Projected ARR
(Jul'14 - Jun'15)</v>
      </c>
      <c r="L1" s="260" t="s">
        <v>195</v>
      </c>
      <c r="M1" s="269"/>
      <c r="N1" s="309">
        <v>2015</v>
      </c>
      <c r="O1" s="286" t="s">
        <v>222</v>
      </c>
    </row>
    <row r="2" spans="2:14" ht="12.75">
      <c r="B2" s="5" t="s">
        <v>202</v>
      </c>
      <c r="C2" s="1"/>
      <c r="D2" s="4"/>
      <c r="E2" s="1"/>
      <c r="F2" s="126">
        <v>9</v>
      </c>
      <c r="G2" s="389" t="s">
        <v>226</v>
      </c>
      <c r="H2" s="389"/>
      <c r="I2" s="235" t="s">
        <v>111</v>
      </c>
      <c r="J2" s="318">
        <v>132125.2795255133</v>
      </c>
      <c r="K2" s="318">
        <v>224298.22</v>
      </c>
      <c r="L2" s="303" t="s">
        <v>306</v>
      </c>
      <c r="M2" s="264"/>
      <c r="N2"/>
    </row>
    <row r="3" spans="2:14" ht="12.75">
      <c r="B3" s="5" t="str">
        <f>"for CY"&amp;N1&amp;" SPP Network Transmission Service"</f>
        <v>for CY2015 SPP Network Transmission Service</v>
      </c>
      <c r="C3" s="1"/>
      <c r="D3" s="4"/>
      <c r="E3" s="1"/>
      <c r="F3" s="126"/>
      <c r="G3" s="389" t="str">
        <f>"of CY"&amp;$N$1</f>
        <v>of CY2015</v>
      </c>
      <c r="H3" s="389"/>
      <c r="I3" s="235" t="s">
        <v>118</v>
      </c>
      <c r="J3" s="319">
        <v>1.34</v>
      </c>
      <c r="K3" s="319">
        <v>2.3</v>
      </c>
      <c r="L3" s="261" t="str">
        <f>"Inv. Jan-Jun'"&amp;RIGHT(N1,2)</f>
        <v>Inv. Jan-Jun'15</v>
      </c>
      <c r="M3" s="264"/>
      <c r="N3"/>
    </row>
    <row r="4" spans="2:14" ht="12.75">
      <c r="B4" s="112"/>
      <c r="C4" s="1"/>
      <c r="D4" s="4"/>
      <c r="E4" s="1"/>
      <c r="F4" s="126"/>
      <c r="G4" s="16"/>
      <c r="H4" s="16"/>
      <c r="I4" s="267"/>
      <c r="J4" s="16"/>
      <c r="K4" s="80"/>
      <c r="L4" s="16"/>
      <c r="M4" s="127"/>
      <c r="N4"/>
    </row>
    <row r="5" spans="2:14" ht="12.75">
      <c r="B5" s="112"/>
      <c r="C5" s="1"/>
      <c r="D5" s="4"/>
      <c r="E5" s="1"/>
      <c r="F5" s="126"/>
      <c r="G5" s="16"/>
      <c r="H5" s="16"/>
      <c r="I5" s="235"/>
      <c r="J5" s="16"/>
      <c r="K5" s="80"/>
      <c r="L5" s="16"/>
      <c r="M5" s="265"/>
      <c r="N5" s="26"/>
    </row>
    <row r="6" spans="2:31" ht="34.5" thickBot="1">
      <c r="B6" s="5" t="s">
        <v>147</v>
      </c>
      <c r="D6" s="4"/>
      <c r="E6" s="1"/>
      <c r="F6" s="276"/>
      <c r="G6" s="271"/>
      <c r="H6" s="272"/>
      <c r="I6" s="236"/>
      <c r="J6" s="132" t="str">
        <f>J1</f>
        <v>True-Up ARR
(CY2015)</v>
      </c>
      <c r="K6" s="132" t="str">
        <f>"Projected ARR
(Jul'"&amp;RIGHT(N$1,2)&amp;" - Jun'"&amp;RIGHT(N$1+1,2)&amp;")"</f>
        <v>Projected ARR
(Jul'15 - Jun'16)</v>
      </c>
      <c r="L6" s="262"/>
      <c r="M6" s="270"/>
      <c r="N6"/>
      <c r="O6" s="36" t="s">
        <v>2</v>
      </c>
      <c r="P6" s="98"/>
      <c r="Q6" s="37"/>
      <c r="R6" s="38"/>
      <c r="S6" s="38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145"/>
    </row>
    <row r="7" spans="2:31" ht="12.75">
      <c r="B7" s="112" t="s">
        <v>239</v>
      </c>
      <c r="D7" s="4"/>
      <c r="E7" s="1"/>
      <c r="F7" s="126"/>
      <c r="G7" s="390" t="s">
        <v>227</v>
      </c>
      <c r="H7" s="389"/>
      <c r="I7" s="235" t="s">
        <v>111</v>
      </c>
      <c r="J7" s="160">
        <f>+J2</f>
        <v>132125.2795255133</v>
      </c>
      <c r="K7" s="318">
        <v>143641.8500000001</v>
      </c>
      <c r="L7" s="303" t="s">
        <v>307</v>
      </c>
      <c r="M7" s="266"/>
      <c r="N7"/>
      <c r="O7" s="144" t="s">
        <v>1</v>
      </c>
      <c r="P7" s="99"/>
      <c r="V7" s="26"/>
      <c r="W7" s="143" t="s">
        <v>194</v>
      </c>
      <c r="AE7" s="26"/>
    </row>
    <row r="8" spans="2:31" ht="12.75">
      <c r="B8" s="5"/>
      <c r="C8" s="1"/>
      <c r="D8" s="4"/>
      <c r="E8" s="1"/>
      <c r="F8" s="126"/>
      <c r="G8" s="389" t="str">
        <f>"of CY"&amp;$N$1</f>
        <v>of CY2015</v>
      </c>
      <c r="H8" s="389"/>
      <c r="I8" s="235" t="s">
        <v>118</v>
      </c>
      <c r="J8" s="75">
        <f>+J3</f>
        <v>1.34</v>
      </c>
      <c r="K8" s="319">
        <v>1.44</v>
      </c>
      <c r="L8" s="263" t="str">
        <f>"Inv. Jul-Dec'"&amp;RIGHT(N1,2)</f>
        <v>Inv. Jul-Dec'15</v>
      </c>
      <c r="M8" s="264"/>
      <c r="N8" s="26"/>
      <c r="O8" s="10">
        <f>DATE(N1,1,1)</f>
        <v>42005</v>
      </c>
      <c r="P8" s="10">
        <f aca="true" t="shared" si="0" ref="P8:U8">DATE(YEAR(O8),MONTH(O8)+3,DAY(O8))</f>
        <v>42095</v>
      </c>
      <c r="Q8" s="10">
        <f t="shared" si="0"/>
        <v>42186</v>
      </c>
      <c r="R8" s="10">
        <f t="shared" si="0"/>
        <v>42278</v>
      </c>
      <c r="S8" s="10">
        <f t="shared" si="0"/>
        <v>42370</v>
      </c>
      <c r="T8" s="10">
        <f t="shared" si="0"/>
        <v>42461</v>
      </c>
      <c r="U8" s="10">
        <f t="shared" si="0"/>
        <v>42552</v>
      </c>
      <c r="V8" s="231">
        <f>DATE(YEAR(U8),MONTH(U8)+3,DAY(U8))</f>
        <v>42644</v>
      </c>
      <c r="W8" s="310" t="str">
        <f>"7/1/"&amp;N1+1</f>
        <v>7/1/2016</v>
      </c>
      <c r="X8" s="25"/>
      <c r="AE8" s="26"/>
    </row>
    <row r="9" spans="2:31" ht="12.75">
      <c r="B9" s="53"/>
      <c r="C9" s="1"/>
      <c r="D9" s="4"/>
      <c r="E9" s="1"/>
      <c r="F9" s="126"/>
      <c r="G9" s="16"/>
      <c r="H9" s="16"/>
      <c r="I9" s="288"/>
      <c r="J9" s="289"/>
      <c r="K9" s="290"/>
      <c r="L9" s="291"/>
      <c r="M9" s="264"/>
      <c r="N9" s="26"/>
      <c r="O9" s="6"/>
      <c r="P9" s="6"/>
      <c r="Q9" s="6"/>
      <c r="R9"/>
      <c r="S9" s="10"/>
      <c r="T9" s="10"/>
      <c r="U9" s="10"/>
      <c r="V9" s="26"/>
      <c r="W9" s="135"/>
      <c r="AE9" s="26"/>
    </row>
    <row r="10" spans="2:31" ht="13.5" thickBot="1">
      <c r="B10" s="112"/>
      <c r="D10"/>
      <c r="E10" s="54"/>
      <c r="F10" s="128"/>
      <c r="G10" s="129"/>
      <c r="H10" s="59"/>
      <c r="I10" s="292"/>
      <c r="J10" s="161"/>
      <c r="K10" s="161"/>
      <c r="L10" s="293"/>
      <c r="M10" s="268"/>
      <c r="N10" s="216"/>
      <c r="O10" s="9">
        <f aca="true" t="shared" si="1" ref="O10:V10">VLOOKUP(O19,tbl_QtrPrimRat,2,FALSE)</f>
        <v>0.0325</v>
      </c>
      <c r="P10" s="9">
        <f t="shared" si="1"/>
        <v>0.0325</v>
      </c>
      <c r="Q10" s="9">
        <f t="shared" si="1"/>
        <v>0.0325</v>
      </c>
      <c r="R10" s="9">
        <f t="shared" si="1"/>
        <v>0.0325</v>
      </c>
      <c r="S10" s="9">
        <f t="shared" si="1"/>
        <v>0.0325</v>
      </c>
      <c r="T10" s="9">
        <f t="shared" si="1"/>
        <v>0.03456666666666667</v>
      </c>
      <c r="U10" s="9">
        <f>VLOOKUP(U19,tbl_QtrPrimRat,2,FALSE)</f>
        <v>0.035</v>
      </c>
      <c r="V10" s="101">
        <f t="shared" si="1"/>
        <v>0.035</v>
      </c>
      <c r="W10" s="136" t="s">
        <v>3</v>
      </c>
      <c r="X10" s="68"/>
      <c r="Y10" s="71"/>
      <c r="Z10" s="71"/>
      <c r="AE10" s="26"/>
    </row>
    <row r="11" spans="2:31" ht="12.75">
      <c r="B11" s="380" t="s">
        <v>331</v>
      </c>
      <c r="E11" s="54"/>
      <c r="L11" s="8"/>
      <c r="M11"/>
      <c r="N11" s="26"/>
      <c r="O11" s="18">
        <f aca="true" t="shared" si="2" ref="O11:V11">+O10/365</f>
        <v>8.904109589041096E-05</v>
      </c>
      <c r="P11" s="18">
        <f t="shared" si="2"/>
        <v>8.904109589041096E-05</v>
      </c>
      <c r="Q11" s="18">
        <f t="shared" si="2"/>
        <v>8.904109589041096E-05</v>
      </c>
      <c r="R11" s="18">
        <f t="shared" si="2"/>
        <v>8.904109589041096E-05</v>
      </c>
      <c r="S11" s="18">
        <f t="shared" si="2"/>
        <v>8.904109589041096E-05</v>
      </c>
      <c r="T11" s="18">
        <f t="shared" si="2"/>
        <v>9.470319634703197E-05</v>
      </c>
      <c r="U11" s="18">
        <f t="shared" si="2"/>
        <v>9.589041095890412E-05</v>
      </c>
      <c r="V11" s="102">
        <f t="shared" si="2"/>
        <v>9.589041095890412E-05</v>
      </c>
      <c r="W11" s="137" t="s">
        <v>4</v>
      </c>
      <c r="X11" s="34"/>
      <c r="Y11" s="108"/>
      <c r="Z11" s="108"/>
      <c r="AE11" s="26"/>
    </row>
    <row r="12" spans="5:31" ht="12.75">
      <c r="E12" s="54"/>
      <c r="L12" s="8"/>
      <c r="N12" s="215" t="s">
        <v>210</v>
      </c>
      <c r="O12" s="17">
        <f aca="true" t="shared" si="3" ref="O12:U12">IF($W8-O8&lt;0,0,IF($W8-P8&lt;0,$W8-O8,P8-O8))</f>
        <v>90</v>
      </c>
      <c r="P12" s="17">
        <f t="shared" si="3"/>
        <v>91</v>
      </c>
      <c r="Q12" s="17">
        <f t="shared" si="3"/>
        <v>92</v>
      </c>
      <c r="R12" s="17">
        <f t="shared" si="3"/>
        <v>92</v>
      </c>
      <c r="S12" s="17">
        <f t="shared" si="3"/>
        <v>91</v>
      </c>
      <c r="T12" s="17">
        <f t="shared" si="3"/>
        <v>91</v>
      </c>
      <c r="U12" s="17">
        <f t="shared" si="3"/>
        <v>0</v>
      </c>
      <c r="V12" s="103">
        <f>IF($W8-V8&lt;0,0,W8-V8)</f>
        <v>0</v>
      </c>
      <c r="W12" s="138" t="s">
        <v>5</v>
      </c>
      <c r="X12" s="35"/>
      <c r="Y12" s="13"/>
      <c r="Z12" s="13"/>
      <c r="AE12" s="26"/>
    </row>
    <row r="13" spans="5:31" ht="12.75">
      <c r="E13" s="54"/>
      <c r="F13" s="249"/>
      <c r="G13" s="250"/>
      <c r="H13" s="250"/>
      <c r="I13" s="246" t="s">
        <v>208</v>
      </c>
      <c r="J13" s="133">
        <f>SUM(J56:J223)</f>
        <v>30919.160000000014</v>
      </c>
      <c r="K13" s="133">
        <f>SUM(K56:K223)</f>
        <v>43197.400000000016</v>
      </c>
      <c r="L13" s="151">
        <f>SUM(L56:L223)</f>
        <v>-12278.24</v>
      </c>
      <c r="M13" s="134">
        <f>SUM(M56:M223)</f>
        <v>-462.1950951396564</v>
      </c>
      <c r="N13" s="151">
        <f>SUM(N56:N223)</f>
        <v>-12740.435095139648</v>
      </c>
      <c r="O13" s="17"/>
      <c r="P13" s="17"/>
      <c r="Q13" s="17"/>
      <c r="R13" s="17"/>
      <c r="S13" s="17"/>
      <c r="T13" s="17"/>
      <c r="U13" s="17"/>
      <c r="V13" s="103"/>
      <c r="W13" s="150"/>
      <c r="X13" s="13"/>
      <c r="Y13" s="13"/>
      <c r="Z13" s="13"/>
      <c r="AE13" s="26"/>
    </row>
    <row r="14" spans="5:31" ht="12.75">
      <c r="E14" s="54"/>
      <c r="F14" s="81"/>
      <c r="G14" s="81"/>
      <c r="H14" s="81"/>
      <c r="I14" s="248" t="s">
        <v>209</v>
      </c>
      <c r="J14" s="133">
        <f>SUM(J20:J223)</f>
        <v>132024.84</v>
      </c>
      <c r="K14" s="133">
        <f>SUM(K20:K223)</f>
        <v>183096.38000000003</v>
      </c>
      <c r="L14" s="151">
        <f>SUM(L20:L223)</f>
        <v>-51071.539999999935</v>
      </c>
      <c r="M14" s="134">
        <f>SUM(M20:M223)</f>
        <v>-1899.5565255802628</v>
      </c>
      <c r="N14" s="151">
        <f>SUM(N20:N223)</f>
        <v>-52971.09652558025</v>
      </c>
      <c r="O14" s="17"/>
      <c r="P14" s="17"/>
      <c r="Q14" s="17"/>
      <c r="R14" s="17"/>
      <c r="S14" s="17"/>
      <c r="T14" s="17"/>
      <c r="U14" s="17"/>
      <c r="V14" s="103"/>
      <c r="W14" s="150"/>
      <c r="X14" s="13"/>
      <c r="Y14" s="13"/>
      <c r="Z14" s="13"/>
      <c r="AE14" s="26"/>
    </row>
    <row r="15" spans="2:31" ht="12.75">
      <c r="B15" s="113" t="s">
        <v>121</v>
      </c>
      <c r="E15" s="54"/>
      <c r="J15" s="7"/>
      <c r="L15" s="8"/>
      <c r="M15" s="27"/>
      <c r="N15" s="152" t="s">
        <v>144</v>
      </c>
      <c r="O15" s="17"/>
      <c r="P15" s="17"/>
      <c r="Q15" s="17"/>
      <c r="R15" s="17"/>
      <c r="S15" s="17"/>
      <c r="T15" s="17"/>
      <c r="U15" s="17"/>
      <c r="V15" s="103"/>
      <c r="W15" s="11"/>
      <c r="AE15" s="26"/>
    </row>
    <row r="16" spans="2:31" ht="12.75">
      <c r="B16" s="162" t="str">
        <f>"** Actual Trued-Up CY"&amp;N1&amp;" Charge reflects "&amp;N1&amp;" True-UP Rate x MW"</f>
        <v>** Actual Trued-Up CY2015 Charge reflects 2015 True-UP Rate x MW</v>
      </c>
      <c r="E16" s="54"/>
      <c r="F16" s="16"/>
      <c r="G16" s="2"/>
      <c r="J16" s="72"/>
      <c r="L16" s="82" t="s">
        <v>119</v>
      </c>
      <c r="M16" s="27"/>
      <c r="N16" s="28"/>
      <c r="O16" s="17"/>
      <c r="P16" s="17"/>
      <c r="Q16" s="17"/>
      <c r="R16" s="17"/>
      <c r="S16" s="17"/>
      <c r="T16" s="17"/>
      <c r="U16" s="17"/>
      <c r="V16" s="103"/>
      <c r="W16" s="11"/>
      <c r="AB16" s="69"/>
      <c r="AC16" s="69"/>
      <c r="AD16" s="69"/>
      <c r="AE16" s="35"/>
    </row>
    <row r="17" spans="2:31" ht="12.75">
      <c r="B17" s="79" t="s">
        <v>220</v>
      </c>
      <c r="E17" s="54"/>
      <c r="I17" s="32"/>
      <c r="J17" s="61"/>
      <c r="K17" s="31"/>
      <c r="L17" s="31"/>
      <c r="M17" s="31"/>
      <c r="N17" s="100"/>
      <c r="O17" s="20"/>
      <c r="P17" s="20"/>
      <c r="Q17" s="20"/>
      <c r="R17" s="20"/>
      <c r="S17" s="20"/>
      <c r="T17" s="20"/>
      <c r="U17" s="20"/>
      <c r="V17" s="21"/>
      <c r="W17" s="139" t="s">
        <v>113</v>
      </c>
      <c r="X17" s="67"/>
      <c r="Y17" s="67"/>
      <c r="Z17" s="67"/>
      <c r="AA17" s="67"/>
      <c r="AB17" s="13"/>
      <c r="AC17" s="13"/>
      <c r="AD17" s="13"/>
      <c r="AE17" s="73"/>
    </row>
    <row r="18" spans="9:31" ht="3" customHeight="1">
      <c r="I18" s="62"/>
      <c r="J18" s="61"/>
      <c r="K18" s="62"/>
      <c r="L18" s="62"/>
      <c r="M18" s="22"/>
      <c r="N18" s="24"/>
      <c r="O18" s="14"/>
      <c r="P18" s="14"/>
      <c r="Q18" s="14"/>
      <c r="R18" s="14"/>
      <c r="S18" s="14"/>
      <c r="T18" s="14"/>
      <c r="U18" s="14"/>
      <c r="V18" s="104"/>
      <c r="W18" s="140"/>
      <c r="X18" s="14"/>
      <c r="Y18" s="14"/>
      <c r="Z18" s="14"/>
      <c r="AA18" s="14"/>
      <c r="AB18" s="14"/>
      <c r="AC18" s="14"/>
      <c r="AD18" s="14"/>
      <c r="AE18" s="387" t="s">
        <v>114</v>
      </c>
    </row>
    <row r="19" spans="2:31" ht="38.25" customHeight="1">
      <c r="B19" s="91" t="s">
        <v>203</v>
      </c>
      <c r="C19" s="92" t="s">
        <v>107</v>
      </c>
      <c r="D19" s="92" t="s">
        <v>108</v>
      </c>
      <c r="E19" s="93" t="s">
        <v>0</v>
      </c>
      <c r="F19" s="97" t="s">
        <v>120</v>
      </c>
      <c r="G19" s="94" t="s">
        <v>6</v>
      </c>
      <c r="H19" s="234" t="s">
        <v>198</v>
      </c>
      <c r="I19" s="234" t="s">
        <v>196</v>
      </c>
      <c r="J19" s="252" t="str">
        <f>"True-Up Charge"</f>
        <v>True-Up Charge</v>
      </c>
      <c r="K19" s="252" t="s">
        <v>197</v>
      </c>
      <c r="L19" s="95" t="s">
        <v>103</v>
      </c>
      <c r="M19" s="96" t="s">
        <v>115</v>
      </c>
      <c r="N19" s="52" t="s">
        <v>12</v>
      </c>
      <c r="O19" s="51" t="str">
        <f aca="true" t="shared" si="4" ref="O19:V19">IF(MONTH(O8)&lt;4,"1Q",IF(MONTH(O8)&lt;7,"2Q",IF(MONTH(O8)&lt;10,"3Q","4Q")))&amp;YEAR(O8)</f>
        <v>1Q2015</v>
      </c>
      <c r="P19" s="51" t="str">
        <f t="shared" si="4"/>
        <v>2Q2015</v>
      </c>
      <c r="Q19" s="51" t="str">
        <f t="shared" si="4"/>
        <v>3Q2015</v>
      </c>
      <c r="R19" s="51" t="str">
        <f t="shared" si="4"/>
        <v>4Q2015</v>
      </c>
      <c r="S19" s="51" t="str">
        <f t="shared" si="4"/>
        <v>1Q2016</v>
      </c>
      <c r="T19" s="51" t="str">
        <f t="shared" si="4"/>
        <v>2Q2016</v>
      </c>
      <c r="U19" s="51" t="str">
        <f>IF(MONTH(U8)&lt;4,"1Q",IF(MONTH(U8)&lt;7,"2Q",IF(MONTH(U8)&lt;10,"3Q","4Q")))&amp;YEAR(U8)</f>
        <v>3Q2016</v>
      </c>
      <c r="V19" s="105" t="str">
        <f t="shared" si="4"/>
        <v>4Q2016</v>
      </c>
      <c r="W19" s="33" t="str">
        <f aca="true" t="shared" si="5" ref="W19:AD19">+O19</f>
        <v>1Q2015</v>
      </c>
      <c r="X19" s="12" t="str">
        <f t="shared" si="5"/>
        <v>2Q2015</v>
      </c>
      <c r="Y19" s="12" t="str">
        <f t="shared" si="5"/>
        <v>3Q2015</v>
      </c>
      <c r="Z19" s="12" t="str">
        <f t="shared" si="5"/>
        <v>4Q2015</v>
      </c>
      <c r="AA19" s="12" t="str">
        <f t="shared" si="5"/>
        <v>1Q2016</v>
      </c>
      <c r="AB19" s="12" t="str">
        <f t="shared" si="5"/>
        <v>2Q2016</v>
      </c>
      <c r="AC19" s="12" t="str">
        <f t="shared" si="5"/>
        <v>3Q2016</v>
      </c>
      <c r="AD19" s="12" t="str">
        <f t="shared" si="5"/>
        <v>4Q2016</v>
      </c>
      <c r="AE19" s="388"/>
    </row>
    <row r="20" spans="1:31" s="13" customFormat="1" ht="12.75" customHeight="1">
      <c r="A20" s="16">
        <v>1</v>
      </c>
      <c r="B20" s="15">
        <f>DATE($N$1,A20,1)</f>
        <v>42005</v>
      </c>
      <c r="C20" s="320">
        <v>42039</v>
      </c>
      <c r="D20" s="320">
        <f aca="true" t="shared" si="6" ref="D20:D31">IF(WEEKDAY(C20+15)=1,C20+16,IF(WEEKDAY(C20+15)=7,C20+17,(C20+15)))</f>
        <v>42054</v>
      </c>
      <c r="E20" s="118" t="s">
        <v>145</v>
      </c>
      <c r="F20" s="16">
        <v>9</v>
      </c>
      <c r="G20" s="321">
        <v>3016</v>
      </c>
      <c r="H20" s="232">
        <f aca="true" t="shared" si="7" ref="H20:H25">$K$3</f>
        <v>2.3</v>
      </c>
      <c r="I20" s="232">
        <f aca="true" t="shared" si="8" ref="I20:I63">$J$3</f>
        <v>1.34</v>
      </c>
      <c r="J20" s="56">
        <f aca="true" t="shared" si="9" ref="J20:J96">+$G20*I20</f>
        <v>4041.44</v>
      </c>
      <c r="K20" s="57">
        <f aca="true" t="shared" si="10" ref="K20:K33">+$G20*H20</f>
        <v>6936.799999999999</v>
      </c>
      <c r="L20" s="58">
        <f aca="true" t="shared" si="11" ref="L20:L34">+J20-K20</f>
        <v>-2895.359999999999</v>
      </c>
      <c r="M20" s="55">
        <f aca="true" t="shared" si="12" ref="M20:M25">+AE20</f>
        <v>-132.3045874991409</v>
      </c>
      <c r="N20" s="29">
        <f>SUM(L20:M20)</f>
        <v>-3027.66458749914</v>
      </c>
      <c r="O20" s="16">
        <f aca="true" t="shared" si="13" ref="O20:R31">IF($D20&lt;O$8,O$12,IF($D20&lt;P$8,P$8-$D20,0))</f>
        <v>41</v>
      </c>
      <c r="P20" s="16">
        <f t="shared" si="13"/>
        <v>91</v>
      </c>
      <c r="Q20" s="16">
        <f t="shared" si="13"/>
        <v>92</v>
      </c>
      <c r="R20" s="16">
        <f t="shared" si="13"/>
        <v>92</v>
      </c>
      <c r="S20" s="16">
        <f aca="true" t="shared" si="14" ref="S20:U25">IF($D20&lt;S$8,S$12,IF($D20&lt;T$8,T$8-$D20,0))</f>
        <v>91</v>
      </c>
      <c r="T20" s="16">
        <f t="shared" si="14"/>
        <v>91</v>
      </c>
      <c r="U20" s="16">
        <f t="shared" si="14"/>
        <v>0</v>
      </c>
      <c r="V20" s="106">
        <f>IF(W$8&lt;V$8,0,IF($D20&lt;V$8,V$12,IF($D20&lt;W$8,W$8-$D20,0)))</f>
        <v>0</v>
      </c>
      <c r="W20" s="141">
        <f>$L20*O$11*O20</f>
        <v>-10.570047123287669</v>
      </c>
      <c r="X20" s="63">
        <f>($L20+SUM($W20:W20))*(P$11*P20)</f>
        <v>-23.545994833882524</v>
      </c>
      <c r="Y20" s="63">
        <f>($L20+SUM($W20:X20))*(Q$11*Q20)</f>
        <v>-23.997625658772428</v>
      </c>
      <c r="Z20" s="63">
        <f>($L20+SUM($W20:Y20))*(R$11*R20)</f>
        <v>-24.194208948415522</v>
      </c>
      <c r="AA20" s="63">
        <f>($L20+SUM($W20:Z20))*(S$11*S20)</f>
        <v>-24.127267794353664</v>
      </c>
      <c r="AB20" s="63">
        <f>($L20+SUM($W20:AA20))*(T$11*T20)</f>
        <v>-25.869443140429087</v>
      </c>
      <c r="AC20" s="63">
        <f>($L20+SUM($W20:AB20))*(U$11*U20)</f>
        <v>0</v>
      </c>
      <c r="AD20" s="63">
        <f>($L20+SUM($W20:AC20))*(V$11*V20)</f>
        <v>0</v>
      </c>
      <c r="AE20" s="109">
        <f aca="true" t="shared" si="15" ref="AE20:AE25">SUM(W20:AD20)</f>
        <v>-132.3045874991409</v>
      </c>
    </row>
    <row r="21" spans="1:33" ht="12.75">
      <c r="A21" s="3">
        <v>2</v>
      </c>
      <c r="B21" s="15">
        <f aca="true" t="shared" si="16" ref="B21:B96">DATE($N$1,A21,1)</f>
        <v>42036</v>
      </c>
      <c r="C21" s="320">
        <v>42067</v>
      </c>
      <c r="D21" s="320">
        <f t="shared" si="6"/>
        <v>42082</v>
      </c>
      <c r="E21" s="70" t="s">
        <v>145</v>
      </c>
      <c r="F21" s="3">
        <v>9</v>
      </c>
      <c r="G21" s="321">
        <v>2790</v>
      </c>
      <c r="H21" s="232">
        <f t="shared" si="7"/>
        <v>2.3</v>
      </c>
      <c r="I21" s="232">
        <f t="shared" si="8"/>
        <v>1.34</v>
      </c>
      <c r="J21" s="56">
        <f t="shared" si="9"/>
        <v>3738.6000000000004</v>
      </c>
      <c r="K21" s="57">
        <f t="shared" si="10"/>
        <v>6416.999999999999</v>
      </c>
      <c r="L21" s="58">
        <f t="shared" si="11"/>
        <v>-2678.3999999999987</v>
      </c>
      <c r="M21" s="55">
        <f t="shared" si="12"/>
        <v>-115.43312340655378</v>
      </c>
      <c r="N21" s="29">
        <f>SUM(L21:M21)</f>
        <v>-2793.8331234065527</v>
      </c>
      <c r="O21" s="16">
        <f t="shared" si="13"/>
        <v>13</v>
      </c>
      <c r="P21" s="16">
        <f t="shared" si="13"/>
        <v>91</v>
      </c>
      <c r="Q21" s="16">
        <f t="shared" si="13"/>
        <v>92</v>
      </c>
      <c r="R21" s="16">
        <f t="shared" si="13"/>
        <v>92</v>
      </c>
      <c r="S21" s="16">
        <f t="shared" si="14"/>
        <v>91</v>
      </c>
      <c r="T21" s="16">
        <f t="shared" si="14"/>
        <v>91</v>
      </c>
      <c r="U21" s="16">
        <f t="shared" si="14"/>
        <v>0</v>
      </c>
      <c r="V21" s="106">
        <f aca="true" t="shared" si="17" ref="V21:V91">IF(W$8&lt;V$8,0,IF($D21&lt;V$8,V$12,IF($D21&lt;W$8,W$8-$D21,0)))</f>
        <v>0</v>
      </c>
      <c r="W21" s="141">
        <f aca="true" t="shared" si="18" ref="W21:W31">$L21*O$11*O21</f>
        <v>-3.1003397260273955</v>
      </c>
      <c r="X21" s="63">
        <f>($L21+SUM($W21:W21))*(P$11*P21)</f>
        <v>-21.727499328054034</v>
      </c>
      <c r="Y21" s="63">
        <f>($L21+SUM($W21:X21))*(Q$11*Q21)</f>
        <v>-22.14424996923753</v>
      </c>
      <c r="Z21" s="63">
        <f>($L21+SUM($W21:Y21))*(R$11*R21)</f>
        <v>-22.325650811451283</v>
      </c>
      <c r="AA21" s="63">
        <f>($L21+SUM($W21:Z21))*(S$11*S21)</f>
        <v>-22.263879631674875</v>
      </c>
      <c r="AB21" s="63">
        <f>($L21+SUM($W21:AA21))*(T$11*T21)</f>
        <v>-23.87150394010867</v>
      </c>
      <c r="AC21" s="63">
        <f>($L21+SUM($W21:AB21))*(U$11*U21)</f>
        <v>0</v>
      </c>
      <c r="AD21" s="63">
        <f>($L21+SUM($W21:AC21))*(V$11*V21)</f>
        <v>0</v>
      </c>
      <c r="AE21" s="110">
        <f t="shared" si="15"/>
        <v>-115.43312340655378</v>
      </c>
      <c r="AG21" s="287"/>
    </row>
    <row r="22" spans="1:31" ht="12.75">
      <c r="A22" s="3">
        <v>3</v>
      </c>
      <c r="B22" s="15">
        <f t="shared" si="16"/>
        <v>42064</v>
      </c>
      <c r="C22" s="320">
        <v>42100</v>
      </c>
      <c r="D22" s="320">
        <f t="shared" si="6"/>
        <v>42115</v>
      </c>
      <c r="E22" s="70" t="s">
        <v>145</v>
      </c>
      <c r="F22" s="3">
        <v>9</v>
      </c>
      <c r="G22" s="321">
        <v>2517</v>
      </c>
      <c r="H22" s="232">
        <f t="shared" si="7"/>
        <v>2.3</v>
      </c>
      <c r="I22" s="232">
        <f t="shared" si="8"/>
        <v>1.34</v>
      </c>
      <c r="J22" s="56">
        <f t="shared" si="9"/>
        <v>3372.78</v>
      </c>
      <c r="K22" s="57">
        <f t="shared" si="10"/>
        <v>5789.099999999999</v>
      </c>
      <c r="L22" s="58">
        <f t="shared" si="11"/>
        <v>-2416.3199999999993</v>
      </c>
      <c r="M22" s="55">
        <f t="shared" si="12"/>
        <v>-96.77664868135632</v>
      </c>
      <c r="N22" s="29">
        <f>SUM(L22:M22)</f>
        <v>-2513.0966486813554</v>
      </c>
      <c r="O22" s="16">
        <f>IF($D22&lt;O$8,O$12,IF($D22&lt;P$8,P$8-$D22,0))</f>
        <v>0</v>
      </c>
      <c r="P22" s="16">
        <f>IF($D22&lt;P$8,P$12,IF($D22&lt;Q$8,Q$8-$D22,0))</f>
        <v>71</v>
      </c>
      <c r="Q22" s="16">
        <f>IF($D22&lt;Q$8,Q$12,IF($D22&lt;R$8,R$8-$D22,0))</f>
        <v>92</v>
      </c>
      <c r="R22" s="16">
        <f>IF($D22&lt;R$8,R$12,IF($D22&lt;S$8,S$8-$D22,0))</f>
        <v>92</v>
      </c>
      <c r="S22" s="16">
        <f t="shared" si="14"/>
        <v>91</v>
      </c>
      <c r="T22" s="16">
        <f t="shared" si="14"/>
        <v>91</v>
      </c>
      <c r="U22" s="16">
        <f t="shared" si="14"/>
        <v>0</v>
      </c>
      <c r="V22" s="106">
        <f>IF(W$8&lt;V$8,0,IF($D22&lt;V$8,V$12,IF($D22&lt;W$8,W$8-$D22,0)))</f>
        <v>0</v>
      </c>
      <c r="W22" s="141">
        <f>$L22*O$11*O22</f>
        <v>0</v>
      </c>
      <c r="X22" s="63">
        <f>($L22+SUM($W22:W22))*(P$11*P22)</f>
        <v>-15.275776438356159</v>
      </c>
      <c r="Y22" s="63">
        <f>($L22+SUM($W22:X22))*(Q$11*Q22)</f>
        <v>-19.919099648084057</v>
      </c>
      <c r="Z22" s="63">
        <f>($L22+SUM($W22:Y22))*(R$11*R22)</f>
        <v>-20.082272546571104</v>
      </c>
      <c r="AA22" s="63">
        <f>($L22+SUM($W22:Z22))*(S$11*S22)</f>
        <v>-20.026708402964736</v>
      </c>
      <c r="AB22" s="63">
        <f>($L22+SUM($W22:AA22))*(T$11*T22)</f>
        <v>-21.472791645380266</v>
      </c>
      <c r="AC22" s="63">
        <f>($L22+SUM($W22:AB22))*(U$11*U22)</f>
        <v>0</v>
      </c>
      <c r="AD22" s="63">
        <f>($L22+SUM($W22:AC22))*(V$11*V22)</f>
        <v>0</v>
      </c>
      <c r="AE22" s="110">
        <f t="shared" si="15"/>
        <v>-96.77664868135632</v>
      </c>
    </row>
    <row r="23" spans="1:31" ht="12.75">
      <c r="A23" s="16">
        <v>4</v>
      </c>
      <c r="B23" s="15">
        <f t="shared" si="16"/>
        <v>42095</v>
      </c>
      <c r="C23" s="320">
        <v>42129</v>
      </c>
      <c r="D23" s="320">
        <f t="shared" si="6"/>
        <v>42144</v>
      </c>
      <c r="E23" s="70" t="s">
        <v>145</v>
      </c>
      <c r="F23" s="3">
        <v>9</v>
      </c>
      <c r="G23" s="321">
        <v>2592</v>
      </c>
      <c r="H23" s="232">
        <f t="shared" si="7"/>
        <v>2.3</v>
      </c>
      <c r="I23" s="232">
        <f t="shared" si="8"/>
        <v>1.34</v>
      </c>
      <c r="J23" s="56">
        <f t="shared" si="9"/>
        <v>3473.28</v>
      </c>
      <c r="K23" s="57">
        <f t="shared" si="10"/>
        <v>5961.599999999999</v>
      </c>
      <c r="L23" s="58">
        <f t="shared" si="11"/>
        <v>-2488.3199999999993</v>
      </c>
      <c r="M23" s="55">
        <f t="shared" si="12"/>
        <v>-93.01965931832916</v>
      </c>
      <c r="N23" s="29">
        <f aca="true" t="shared" si="19" ref="N23:N33">SUM(L23:M23)</f>
        <v>-2581.3396593183284</v>
      </c>
      <c r="O23" s="16">
        <f t="shared" si="13"/>
        <v>0</v>
      </c>
      <c r="P23" s="16">
        <f t="shared" si="13"/>
        <v>42</v>
      </c>
      <c r="Q23" s="16">
        <f t="shared" si="13"/>
        <v>92</v>
      </c>
      <c r="R23" s="16">
        <f t="shared" si="13"/>
        <v>92</v>
      </c>
      <c r="S23" s="16">
        <f t="shared" si="14"/>
        <v>91</v>
      </c>
      <c r="T23" s="16">
        <f t="shared" si="14"/>
        <v>91</v>
      </c>
      <c r="U23" s="16">
        <f t="shared" si="14"/>
        <v>0</v>
      </c>
      <c r="V23" s="106">
        <f t="shared" si="17"/>
        <v>0</v>
      </c>
      <c r="W23" s="141">
        <f t="shared" si="18"/>
        <v>0</v>
      </c>
      <c r="X23" s="63">
        <f>($L23+SUM($W23:W23))*(P$11*P23)</f>
        <v>-9.305635068493148</v>
      </c>
      <c r="Y23" s="63">
        <f>($L23+SUM($W23:X23))*(Q$11*Q23)</f>
        <v>-20.46000177768436</v>
      </c>
      <c r="Z23" s="63">
        <f>($L23+SUM($W23:Y23))*(R$11*R23)</f>
        <v>-20.6276056278632</v>
      </c>
      <c r="AA23" s="63">
        <f>($L23+SUM($W23:Z23))*(S$11*S23)</f>
        <v>-20.570532642786226</v>
      </c>
      <c r="AB23" s="63">
        <f>($L23+SUM($W23:AA23))*(T$11*T23)</f>
        <v>-22.055884201502245</v>
      </c>
      <c r="AC23" s="63">
        <f>($L23+SUM($W23:AB23))*(U$11*U23)</f>
        <v>0</v>
      </c>
      <c r="AD23" s="63">
        <f>($L23+SUM($W23:AC23))*(V$11*V23)</f>
        <v>0</v>
      </c>
      <c r="AE23" s="110">
        <f t="shared" si="15"/>
        <v>-93.01965931832916</v>
      </c>
    </row>
    <row r="24" spans="1:31" ht="12" customHeight="1">
      <c r="A24" s="3">
        <v>5</v>
      </c>
      <c r="B24" s="15">
        <f t="shared" si="16"/>
        <v>42125</v>
      </c>
      <c r="C24" s="320">
        <v>42158</v>
      </c>
      <c r="D24" s="320">
        <f t="shared" si="6"/>
        <v>42173</v>
      </c>
      <c r="E24" s="30" t="s">
        <v>145</v>
      </c>
      <c r="F24" s="3">
        <v>9</v>
      </c>
      <c r="G24" s="321">
        <v>2879</v>
      </c>
      <c r="H24" s="232">
        <f t="shared" si="7"/>
        <v>2.3</v>
      </c>
      <c r="I24" s="232">
        <f t="shared" si="8"/>
        <v>1.34</v>
      </c>
      <c r="J24" s="56">
        <f t="shared" si="9"/>
        <v>3857.86</v>
      </c>
      <c r="K24" s="57">
        <f t="shared" si="10"/>
        <v>6621.7</v>
      </c>
      <c r="L24" s="58">
        <f t="shared" si="11"/>
        <v>-2763.8399999999997</v>
      </c>
      <c r="M24" s="55">
        <f t="shared" si="12"/>
        <v>-95.94331876455948</v>
      </c>
      <c r="N24" s="29">
        <f t="shared" si="19"/>
        <v>-2859.783318764559</v>
      </c>
      <c r="O24" s="16">
        <f t="shared" si="13"/>
        <v>0</v>
      </c>
      <c r="P24" s="16">
        <f t="shared" si="13"/>
        <v>13</v>
      </c>
      <c r="Q24" s="16">
        <f t="shared" si="13"/>
        <v>92</v>
      </c>
      <c r="R24" s="16">
        <f t="shared" si="13"/>
        <v>92</v>
      </c>
      <c r="S24" s="16">
        <f t="shared" si="14"/>
        <v>91</v>
      </c>
      <c r="T24" s="16">
        <f t="shared" si="14"/>
        <v>91</v>
      </c>
      <c r="U24" s="16">
        <f t="shared" si="14"/>
        <v>0</v>
      </c>
      <c r="V24" s="106">
        <f t="shared" si="17"/>
        <v>0</v>
      </c>
      <c r="W24" s="141">
        <f t="shared" si="18"/>
        <v>0</v>
      </c>
      <c r="X24" s="63">
        <f>($L24+SUM($W24:W24))*(P$11*P24)</f>
        <v>-3.199239452054794</v>
      </c>
      <c r="Y24" s="63">
        <f>($L24+SUM($W24:X24))*(Q$11*Q24)</f>
        <v>-22.666978975237377</v>
      </c>
      <c r="Z24" s="63">
        <f>($L24+SUM($W24:Y24))*(R$11*R24)</f>
        <v>-22.852661898897537</v>
      </c>
      <c r="AA24" s="63">
        <f>($L24+SUM($W24:Z24))*(S$11*S24)</f>
        <v>-22.789432571410153</v>
      </c>
      <c r="AB24" s="63">
        <f>($L24+SUM($W24:AA24))*(T$11*T24)</f>
        <v>-24.435005866959617</v>
      </c>
      <c r="AC24" s="63">
        <f>($L24+SUM($W24:AB24))*(U$11*U24)</f>
        <v>0</v>
      </c>
      <c r="AD24" s="63">
        <f>($L24+SUM($W24:AC24))*(V$11*V24)</f>
        <v>0</v>
      </c>
      <c r="AE24" s="110">
        <f t="shared" si="15"/>
        <v>-95.94331876455948</v>
      </c>
    </row>
    <row r="25" spans="1:31" ht="12.75">
      <c r="A25" s="3">
        <v>6</v>
      </c>
      <c r="B25" s="15">
        <f t="shared" si="16"/>
        <v>42156</v>
      </c>
      <c r="C25" s="320">
        <v>42191</v>
      </c>
      <c r="D25" s="320">
        <f t="shared" si="6"/>
        <v>42206</v>
      </c>
      <c r="E25" s="30" t="s">
        <v>145</v>
      </c>
      <c r="F25" s="3">
        <v>9</v>
      </c>
      <c r="G25" s="321">
        <v>3811</v>
      </c>
      <c r="H25" s="232">
        <f t="shared" si="7"/>
        <v>2.3</v>
      </c>
      <c r="I25" s="232">
        <f t="shared" si="8"/>
        <v>1.34</v>
      </c>
      <c r="J25" s="56">
        <f t="shared" si="9"/>
        <v>5106.740000000001</v>
      </c>
      <c r="K25" s="57">
        <f t="shared" si="10"/>
        <v>8765.3</v>
      </c>
      <c r="L25" s="77">
        <f t="shared" si="11"/>
        <v>-3658.5599999999986</v>
      </c>
      <c r="M25" s="78">
        <f t="shared" si="12"/>
        <v>-115.94666935641312</v>
      </c>
      <c r="N25" s="76">
        <f t="shared" si="19"/>
        <v>-3774.5066693564117</v>
      </c>
      <c r="O25" s="16">
        <f t="shared" si="13"/>
        <v>0</v>
      </c>
      <c r="P25" s="16">
        <f t="shared" si="13"/>
        <v>0</v>
      </c>
      <c r="Q25" s="16">
        <f t="shared" si="13"/>
        <v>72</v>
      </c>
      <c r="R25" s="16">
        <f t="shared" si="13"/>
        <v>92</v>
      </c>
      <c r="S25" s="16">
        <f t="shared" si="14"/>
        <v>91</v>
      </c>
      <c r="T25" s="16">
        <f t="shared" si="14"/>
        <v>91</v>
      </c>
      <c r="U25" s="16">
        <f t="shared" si="14"/>
        <v>0</v>
      </c>
      <c r="V25" s="106">
        <f t="shared" si="17"/>
        <v>0</v>
      </c>
      <c r="W25" s="141">
        <f t="shared" si="18"/>
        <v>0</v>
      </c>
      <c r="X25" s="63">
        <f>($L25+SUM($W25:W25))*(P$11*P25)</f>
        <v>0</v>
      </c>
      <c r="Y25" s="63">
        <f>($L25+SUM($W25:X25))*(Q$11*Q25)</f>
        <v>-23.45487780821917</v>
      </c>
      <c r="Z25" s="63">
        <f>($L25+SUM($W25:Y25))*(R$11*R25)</f>
        <v>-30.162258862045395</v>
      </c>
      <c r="AA25" s="63">
        <f>($L25+SUM($W25:Z25))*(S$11*S25)</f>
        <v>-30.07880515534878</v>
      </c>
      <c r="AB25" s="63">
        <f>($L25+SUM($W25:AA25))*(T$11*T25)</f>
        <v>-32.25072753079978</v>
      </c>
      <c r="AC25" s="63">
        <f>($L25+SUM($W25:AB25))*(U$11*U25)</f>
        <v>0</v>
      </c>
      <c r="AD25" s="63">
        <f>($L25+SUM($W25:AC25))*(V$11*V25)</f>
        <v>0</v>
      </c>
      <c r="AE25" s="110">
        <f t="shared" si="15"/>
        <v>-115.94666935641312</v>
      </c>
    </row>
    <row r="26" spans="1:31" ht="12.75">
      <c r="A26" s="16">
        <v>7</v>
      </c>
      <c r="B26" s="15">
        <f t="shared" si="16"/>
        <v>42186</v>
      </c>
      <c r="C26" s="320">
        <v>42221</v>
      </c>
      <c r="D26" s="320">
        <f t="shared" si="6"/>
        <v>42236</v>
      </c>
      <c r="E26" s="30" t="s">
        <v>145</v>
      </c>
      <c r="F26" s="3">
        <v>9</v>
      </c>
      <c r="G26" s="321">
        <v>4055</v>
      </c>
      <c r="H26" s="232">
        <f aca="true" t="shared" si="20" ref="H26:H31">$K$8</f>
        <v>1.44</v>
      </c>
      <c r="I26" s="232">
        <f t="shared" si="8"/>
        <v>1.34</v>
      </c>
      <c r="J26" s="56">
        <f t="shared" si="9"/>
        <v>5433.700000000001</v>
      </c>
      <c r="K26" s="74">
        <f t="shared" si="10"/>
        <v>5839.2</v>
      </c>
      <c r="L26" s="77">
        <f t="shared" si="11"/>
        <v>-405.4999999999991</v>
      </c>
      <c r="M26" s="75">
        <f aca="true" t="shared" si="21" ref="M26:M37">+AE26</f>
        <v>-11.740665682994766</v>
      </c>
      <c r="N26" s="76">
        <f t="shared" si="19"/>
        <v>-417.24066568299384</v>
      </c>
      <c r="O26" s="16">
        <f t="shared" si="13"/>
        <v>0</v>
      </c>
      <c r="P26" s="16">
        <f t="shared" si="13"/>
        <v>0</v>
      </c>
      <c r="Q26" s="16">
        <f t="shared" si="13"/>
        <v>42</v>
      </c>
      <c r="R26" s="16">
        <f t="shared" si="13"/>
        <v>92</v>
      </c>
      <c r="S26" s="16">
        <f aca="true" t="shared" si="22" ref="S26:U31">IF($D26&lt;S$8,S$12,IF($D26&lt;T$8,T$8-$D26,0))</f>
        <v>91</v>
      </c>
      <c r="T26" s="16">
        <f t="shared" si="22"/>
        <v>91</v>
      </c>
      <c r="U26" s="16">
        <f t="shared" si="22"/>
        <v>0</v>
      </c>
      <c r="V26" s="106">
        <f t="shared" si="17"/>
        <v>0</v>
      </c>
      <c r="W26" s="141">
        <f t="shared" si="18"/>
        <v>0</v>
      </c>
      <c r="X26" s="63">
        <f>($L26+SUM($W26:W26))*(P$11*P26)</f>
        <v>0</v>
      </c>
      <c r="Y26" s="63">
        <f>($L26+SUM($W26:X26))*(Q$11*Q26)</f>
        <v>-1.5164589041095857</v>
      </c>
      <c r="Z26" s="63">
        <f>($L26+SUM($W26:Y26))*(R$11*R26)</f>
        <v>-3.334189622255575</v>
      </c>
      <c r="AA26" s="63">
        <f>($L26+SUM($W26:Z26))*(S$11*S26)</f>
        <v>-3.3249645014156775</v>
      </c>
      <c r="AB26" s="63">
        <f>($L26+SUM($W26:AA26))*(T$11*T26)</f>
        <v>-3.565052655213928</v>
      </c>
      <c r="AC26" s="63">
        <f>($L26+SUM($W26:AB26))*(U$11*U26)</f>
        <v>0</v>
      </c>
      <c r="AD26" s="63">
        <f>($L26+SUM($W26:AC26))*(V$11*V26)</f>
        <v>0</v>
      </c>
      <c r="AE26" s="110">
        <f aca="true" t="shared" si="23" ref="AE26:AE31">SUM(W26:AD26)</f>
        <v>-11.740665682994766</v>
      </c>
    </row>
    <row r="27" spans="1:31" ht="12.75">
      <c r="A27" s="3">
        <v>8</v>
      </c>
      <c r="B27" s="15">
        <f t="shared" si="16"/>
        <v>42217</v>
      </c>
      <c r="C27" s="320">
        <v>42250</v>
      </c>
      <c r="D27" s="320">
        <f t="shared" si="6"/>
        <v>42265</v>
      </c>
      <c r="E27" s="30" t="s">
        <v>145</v>
      </c>
      <c r="F27" s="3">
        <v>9</v>
      </c>
      <c r="G27" s="321">
        <v>4199</v>
      </c>
      <c r="H27" s="232">
        <f t="shared" si="20"/>
        <v>1.44</v>
      </c>
      <c r="I27" s="232">
        <f t="shared" si="8"/>
        <v>1.34</v>
      </c>
      <c r="J27" s="56">
        <f t="shared" si="9"/>
        <v>5626.660000000001</v>
      </c>
      <c r="K27" s="74">
        <f t="shared" si="10"/>
        <v>6046.5599999999995</v>
      </c>
      <c r="L27" s="77">
        <f t="shared" si="11"/>
        <v>-419.8999999999987</v>
      </c>
      <c r="M27" s="75">
        <f t="shared" si="21"/>
        <v>-11.046097969973646</v>
      </c>
      <c r="N27" s="76">
        <f t="shared" si="19"/>
        <v>-430.94609796997236</v>
      </c>
      <c r="O27" s="16">
        <f t="shared" si="13"/>
        <v>0</v>
      </c>
      <c r="P27" s="16">
        <f t="shared" si="13"/>
        <v>0</v>
      </c>
      <c r="Q27" s="16">
        <f t="shared" si="13"/>
        <v>13</v>
      </c>
      <c r="R27" s="16">
        <f t="shared" si="13"/>
        <v>92</v>
      </c>
      <c r="S27" s="16">
        <f t="shared" si="22"/>
        <v>91</v>
      </c>
      <c r="T27" s="16">
        <f t="shared" si="22"/>
        <v>91</v>
      </c>
      <c r="U27" s="16">
        <f t="shared" si="22"/>
        <v>0</v>
      </c>
      <c r="V27" s="106">
        <f t="shared" si="17"/>
        <v>0</v>
      </c>
      <c r="W27" s="141">
        <f t="shared" si="18"/>
        <v>0</v>
      </c>
      <c r="X27" s="63">
        <f>($L27+SUM($W27:W27))*(P$11*P27)</f>
        <v>0</v>
      </c>
      <c r="Y27" s="63">
        <f>($L27+SUM($W27:X27))*(Q$11*Q27)</f>
        <v>-0.4860486301369848</v>
      </c>
      <c r="Z27" s="63">
        <f>($L27+SUM($W27:Y27))*(R$11*R27)</f>
        <v>-3.443710370970152</v>
      </c>
      <c r="AA27" s="63">
        <f>($L27+SUM($W27:Z27))*(S$11*S27)</f>
        <v>-3.4341822253308782</v>
      </c>
      <c r="AB27" s="63">
        <f>($L27+SUM($W27:AA27))*(T$11*T27)</f>
        <v>-3.682156743535631</v>
      </c>
      <c r="AC27" s="63">
        <f>($L27+SUM($W27:AB27))*(U$11*U27)</f>
        <v>0</v>
      </c>
      <c r="AD27" s="63">
        <f>($L27+SUM($W27:AC27))*(V$11*V27)</f>
        <v>0</v>
      </c>
      <c r="AE27" s="110">
        <f t="shared" si="23"/>
        <v>-11.046097969973646</v>
      </c>
    </row>
    <row r="28" spans="1:31" ht="12.75">
      <c r="A28" s="3">
        <v>9</v>
      </c>
      <c r="B28" s="15">
        <f t="shared" si="16"/>
        <v>42248</v>
      </c>
      <c r="C28" s="320">
        <v>42282</v>
      </c>
      <c r="D28" s="320">
        <f t="shared" si="6"/>
        <v>42297</v>
      </c>
      <c r="E28" s="30" t="s">
        <v>145</v>
      </c>
      <c r="F28" s="3">
        <v>9</v>
      </c>
      <c r="G28" s="321">
        <v>3776</v>
      </c>
      <c r="H28" s="232">
        <f t="shared" si="20"/>
        <v>1.44</v>
      </c>
      <c r="I28" s="232">
        <f t="shared" si="8"/>
        <v>1.34</v>
      </c>
      <c r="J28" s="56">
        <f t="shared" si="9"/>
        <v>5059.84</v>
      </c>
      <c r="K28" s="74">
        <f t="shared" si="10"/>
        <v>5437.44</v>
      </c>
      <c r="L28" s="77">
        <f t="shared" si="11"/>
        <v>-377.59999999999945</v>
      </c>
      <c r="M28" s="75">
        <f t="shared" si="21"/>
        <v>-8.835726180076273</v>
      </c>
      <c r="N28" s="76">
        <f t="shared" si="19"/>
        <v>-386.43572618007573</v>
      </c>
      <c r="O28" s="16">
        <f t="shared" si="13"/>
        <v>0</v>
      </c>
      <c r="P28" s="16">
        <f t="shared" si="13"/>
        <v>0</v>
      </c>
      <c r="Q28" s="16">
        <f t="shared" si="13"/>
        <v>0</v>
      </c>
      <c r="R28" s="16">
        <f t="shared" si="13"/>
        <v>73</v>
      </c>
      <c r="S28" s="16">
        <f t="shared" si="22"/>
        <v>91</v>
      </c>
      <c r="T28" s="16">
        <f t="shared" si="22"/>
        <v>91</v>
      </c>
      <c r="U28" s="16">
        <f t="shared" si="22"/>
        <v>0</v>
      </c>
      <c r="V28" s="106">
        <f t="shared" si="17"/>
        <v>0</v>
      </c>
      <c r="W28" s="141">
        <f t="shared" si="18"/>
        <v>0</v>
      </c>
      <c r="X28" s="63">
        <f>($L28+SUM($W28:W28))*(P$11*P28)</f>
        <v>0</v>
      </c>
      <c r="Y28" s="63">
        <f>($L28+SUM($W28:X28))*(Q$11*Q28)</f>
        <v>0</v>
      </c>
      <c r="Z28" s="63">
        <f>($L28+SUM($W28:Y28))*(R$11*R28)</f>
        <v>-2.454399999999996</v>
      </c>
      <c r="AA28" s="63">
        <f>($L28+SUM($W28:Z28))*(S$11*S28)</f>
        <v>-3.0794818849315027</v>
      </c>
      <c r="AB28" s="63">
        <f>($L28+SUM($W28:AA28))*(T$11*T28)</f>
        <v>-3.3018442951447744</v>
      </c>
      <c r="AC28" s="63">
        <f>($L28+SUM($W28:AB28))*(U$11*U28)</f>
        <v>0</v>
      </c>
      <c r="AD28" s="63">
        <f>($L28+SUM($W28:AC28))*(V$11*V28)</f>
        <v>0</v>
      </c>
      <c r="AE28" s="110">
        <f t="shared" si="23"/>
        <v>-8.835726180076273</v>
      </c>
    </row>
    <row r="29" spans="1:31" ht="12.75">
      <c r="A29" s="16">
        <v>10</v>
      </c>
      <c r="B29" s="15">
        <f t="shared" si="16"/>
        <v>42278</v>
      </c>
      <c r="C29" s="320">
        <v>42312</v>
      </c>
      <c r="D29" s="320">
        <f t="shared" si="6"/>
        <v>42327</v>
      </c>
      <c r="E29" s="30" t="s">
        <v>145</v>
      </c>
      <c r="F29" s="3">
        <v>9</v>
      </c>
      <c r="G29" s="321">
        <v>2996</v>
      </c>
      <c r="H29" s="232">
        <f t="shared" si="20"/>
        <v>1.44</v>
      </c>
      <c r="I29" s="232">
        <f t="shared" si="8"/>
        <v>1.34</v>
      </c>
      <c r="J29" s="56">
        <f t="shared" si="9"/>
        <v>4014.6400000000003</v>
      </c>
      <c r="K29" s="74">
        <f t="shared" si="10"/>
        <v>4314.24</v>
      </c>
      <c r="L29" s="77">
        <f t="shared" si="11"/>
        <v>-299.59999999999945</v>
      </c>
      <c r="M29" s="75">
        <f t="shared" si="21"/>
        <v>-6.196810813630912</v>
      </c>
      <c r="N29" s="76">
        <f t="shared" si="19"/>
        <v>-305.7968108136304</v>
      </c>
      <c r="O29" s="16">
        <f t="shared" si="13"/>
        <v>0</v>
      </c>
      <c r="P29" s="16">
        <f t="shared" si="13"/>
        <v>0</v>
      </c>
      <c r="Q29" s="16">
        <f t="shared" si="13"/>
        <v>0</v>
      </c>
      <c r="R29" s="16">
        <f t="shared" si="13"/>
        <v>43</v>
      </c>
      <c r="S29" s="16">
        <f t="shared" si="22"/>
        <v>91</v>
      </c>
      <c r="T29" s="16">
        <f t="shared" si="22"/>
        <v>91</v>
      </c>
      <c r="U29" s="16">
        <f t="shared" si="22"/>
        <v>0</v>
      </c>
      <c r="V29" s="106">
        <f t="shared" si="17"/>
        <v>0</v>
      </c>
      <c r="W29" s="141">
        <f t="shared" si="18"/>
        <v>0</v>
      </c>
      <c r="X29" s="63">
        <f>($L29+SUM($W29:W29))*(P$11*P29)</f>
        <v>0</v>
      </c>
      <c r="Y29" s="63">
        <f>($L29+SUM($W29:X29))*(Q$11*Q29)</f>
        <v>0</v>
      </c>
      <c r="Z29" s="63">
        <f>($L29+SUM($W29:Y29))*(R$11*R29)</f>
        <v>-1.147098630136984</v>
      </c>
      <c r="AA29" s="63">
        <f>($L29+SUM($W29:Z29))*(S$11*S29)</f>
        <v>-2.4368754635578864</v>
      </c>
      <c r="AB29" s="63">
        <f>($L29+SUM($W29:AA29))*(T$11*T29)</f>
        <v>-2.6128367199360416</v>
      </c>
      <c r="AC29" s="63">
        <f>($L29+SUM($W29:AB29))*(U$11*U29)</f>
        <v>0</v>
      </c>
      <c r="AD29" s="63">
        <f>($L29+SUM($W29:AC29))*(V$11*V29)</f>
        <v>0</v>
      </c>
      <c r="AE29" s="110">
        <f t="shared" si="23"/>
        <v>-6.196810813630912</v>
      </c>
    </row>
    <row r="30" spans="1:31" ht="12.75">
      <c r="A30" s="3">
        <v>11</v>
      </c>
      <c r="B30" s="15">
        <f t="shared" si="16"/>
        <v>42309</v>
      </c>
      <c r="C30" s="320">
        <v>42341</v>
      </c>
      <c r="D30" s="320">
        <f t="shared" si="6"/>
        <v>42356</v>
      </c>
      <c r="E30" s="30" t="s">
        <v>145</v>
      </c>
      <c r="F30" s="3">
        <v>9</v>
      </c>
      <c r="G30" s="321">
        <v>2192</v>
      </c>
      <c r="H30" s="232">
        <f t="shared" si="20"/>
        <v>1.44</v>
      </c>
      <c r="I30" s="232">
        <f t="shared" si="8"/>
        <v>1.34</v>
      </c>
      <c r="J30" s="56">
        <f t="shared" si="9"/>
        <v>2937.28</v>
      </c>
      <c r="K30" s="74">
        <f t="shared" si="10"/>
        <v>3156.48</v>
      </c>
      <c r="L30" s="77">
        <f t="shared" si="11"/>
        <v>-219.19999999999982</v>
      </c>
      <c r="M30" s="75">
        <f t="shared" si="21"/>
        <v>-3.9583280608497686</v>
      </c>
      <c r="N30" s="76">
        <f t="shared" si="19"/>
        <v>-223.15832806084958</v>
      </c>
      <c r="O30" s="16">
        <f t="shared" si="13"/>
        <v>0</v>
      </c>
      <c r="P30" s="16">
        <f t="shared" si="13"/>
        <v>0</v>
      </c>
      <c r="Q30" s="16">
        <f t="shared" si="13"/>
        <v>0</v>
      </c>
      <c r="R30" s="16">
        <f t="shared" si="13"/>
        <v>14</v>
      </c>
      <c r="S30" s="16">
        <f t="shared" si="22"/>
        <v>91</v>
      </c>
      <c r="T30" s="16">
        <f t="shared" si="22"/>
        <v>91</v>
      </c>
      <c r="U30" s="16">
        <f t="shared" si="22"/>
        <v>0</v>
      </c>
      <c r="V30" s="106">
        <f t="shared" si="17"/>
        <v>0</v>
      </c>
      <c r="W30" s="141">
        <f t="shared" si="18"/>
        <v>0</v>
      </c>
      <c r="X30" s="63">
        <f>($L30+SUM($W30:W30))*(P$11*P30)</f>
        <v>0</v>
      </c>
      <c r="Y30" s="63">
        <f>($L30+SUM($W30:X30))*(Q$11*Q30)</f>
        <v>0</v>
      </c>
      <c r="Z30" s="63">
        <f>($L30+SUM($W30:Y30))*(R$11*R30)</f>
        <v>-0.2732493150684929</v>
      </c>
      <c r="AA30" s="63">
        <f>($L30+SUM($W30:Z30))*(S$11*S30)</f>
        <v>-1.7783346160255191</v>
      </c>
      <c r="AB30" s="63">
        <f>($L30+SUM($W30:AA30))*(T$11*T30)</f>
        <v>-1.9067441297557564</v>
      </c>
      <c r="AC30" s="63">
        <f>($L30+SUM($W30:AB30))*(U$11*U30)</f>
        <v>0</v>
      </c>
      <c r="AD30" s="63">
        <f>($L30+SUM($W30:AC30))*(V$11*V30)</f>
        <v>0</v>
      </c>
      <c r="AE30" s="110">
        <f t="shared" si="23"/>
        <v>-3.9583280608497686</v>
      </c>
    </row>
    <row r="31" spans="1:31" ht="12.75">
      <c r="A31" s="3">
        <v>12</v>
      </c>
      <c r="B31" s="15">
        <f t="shared" si="16"/>
        <v>42339</v>
      </c>
      <c r="C31" s="320">
        <v>42375</v>
      </c>
      <c r="D31" s="320">
        <f t="shared" si="6"/>
        <v>42390</v>
      </c>
      <c r="E31" s="30" t="s">
        <v>145</v>
      </c>
      <c r="F31" s="3">
        <v>9</v>
      </c>
      <c r="G31" s="322">
        <v>2442</v>
      </c>
      <c r="H31" s="233">
        <f t="shared" si="20"/>
        <v>1.44</v>
      </c>
      <c r="I31" s="233">
        <f t="shared" si="8"/>
        <v>1.34</v>
      </c>
      <c r="J31" s="85">
        <f t="shared" si="9"/>
        <v>3272.28</v>
      </c>
      <c r="K31" s="86">
        <f t="shared" si="10"/>
        <v>3516.48</v>
      </c>
      <c r="L31" s="87">
        <f t="shared" si="11"/>
        <v>-244.19999999999982</v>
      </c>
      <c r="M31" s="88">
        <f t="shared" si="21"/>
        <v>-3.661630259180707</v>
      </c>
      <c r="N31" s="89">
        <f t="shared" si="19"/>
        <v>-247.86163025918052</v>
      </c>
      <c r="O31" s="16">
        <f t="shared" si="13"/>
        <v>0</v>
      </c>
      <c r="P31" s="16">
        <f t="shared" si="13"/>
        <v>0</v>
      </c>
      <c r="Q31" s="16">
        <f t="shared" si="13"/>
        <v>0</v>
      </c>
      <c r="R31" s="16">
        <f t="shared" si="13"/>
        <v>0</v>
      </c>
      <c r="S31" s="16">
        <f t="shared" si="22"/>
        <v>71</v>
      </c>
      <c r="T31" s="16">
        <f t="shared" si="22"/>
        <v>91</v>
      </c>
      <c r="U31" s="16">
        <f t="shared" si="22"/>
        <v>0</v>
      </c>
      <c r="V31" s="106">
        <f t="shared" si="17"/>
        <v>0</v>
      </c>
      <c r="W31" s="141">
        <f t="shared" si="18"/>
        <v>0</v>
      </c>
      <c r="X31" s="63">
        <f>($L31+SUM($W31:W31))*(P$11*P31)</f>
        <v>0</v>
      </c>
      <c r="Y31" s="63">
        <f>($L31+SUM($W31:X31))*(Q$11*Q31)</f>
        <v>0</v>
      </c>
      <c r="Z31" s="63">
        <f>($L31+SUM($W31:Y31))*(R$11*R31)</f>
        <v>0</v>
      </c>
      <c r="AA31" s="63">
        <f>($L31+SUM($W31:Z31))*(S$11*S31)</f>
        <v>-1.5438123287671222</v>
      </c>
      <c r="AB31" s="63">
        <f>($L31+SUM($W31:AA31))*(T$11*T31)</f>
        <v>-2.117817930413585</v>
      </c>
      <c r="AC31" s="63">
        <f>($L31+SUM($W31:AB31))*(U$11*U31)</f>
        <v>0</v>
      </c>
      <c r="AD31" s="63">
        <f>($L31+SUM($W31:AC31))*(V$11*V31)</f>
        <v>0</v>
      </c>
      <c r="AE31" s="110">
        <f t="shared" si="23"/>
        <v>-3.661630259180707</v>
      </c>
    </row>
    <row r="32" spans="1:31" ht="12.75">
      <c r="A32" s="16">
        <v>1</v>
      </c>
      <c r="B32" s="153">
        <f t="shared" si="16"/>
        <v>42005</v>
      </c>
      <c r="C32" s="228">
        <f aca="true" t="shared" si="24" ref="C32:D43">+C20</f>
        <v>42039</v>
      </c>
      <c r="D32" s="228">
        <f t="shared" si="24"/>
        <v>42054</v>
      </c>
      <c r="E32" s="154" t="s">
        <v>146</v>
      </c>
      <c r="F32" s="155">
        <v>9</v>
      </c>
      <c r="G32" s="323">
        <v>3257</v>
      </c>
      <c r="H32" s="232">
        <f aca="true" t="shared" si="25" ref="H32:H37">$K$3</f>
        <v>2.3</v>
      </c>
      <c r="I32" s="232">
        <f t="shared" si="8"/>
        <v>1.34</v>
      </c>
      <c r="J32" s="56">
        <f t="shared" si="9"/>
        <v>4364.38</v>
      </c>
      <c r="K32" s="57">
        <f t="shared" si="10"/>
        <v>7491.099999999999</v>
      </c>
      <c r="L32" s="58">
        <f t="shared" si="11"/>
        <v>-3126.7199999999993</v>
      </c>
      <c r="M32" s="55">
        <f t="shared" si="21"/>
        <v>-142.87667157980832</v>
      </c>
      <c r="N32" s="29">
        <f t="shared" si="19"/>
        <v>-3269.5966715798077</v>
      </c>
      <c r="O32" s="155">
        <f aca="true" t="shared" si="26" ref="O32:O79">IF($D32&lt;O$8,O$12,IF($D32&lt;P$8,P$8-$D32,0))</f>
        <v>41</v>
      </c>
      <c r="P32" s="155">
        <f aca="true" t="shared" si="27" ref="P32:P79">IF($D32&lt;P$8,P$12,IF($D32&lt;Q$8,Q$8-$D32,0))</f>
        <v>91</v>
      </c>
      <c r="Q32" s="155">
        <f aca="true" t="shared" si="28" ref="Q32:Q79">IF($D32&lt;Q$8,Q$12,IF($D32&lt;R$8,R$8-$D32,0))</f>
        <v>92</v>
      </c>
      <c r="R32" s="155">
        <f aca="true" t="shared" si="29" ref="R32:U59">IF($D32&lt;R$8,R$12,IF($D32&lt;S$8,S$8-$D32,0))</f>
        <v>92</v>
      </c>
      <c r="S32" s="155">
        <f t="shared" si="29"/>
        <v>91</v>
      </c>
      <c r="T32" s="155">
        <f t="shared" si="29"/>
        <v>91</v>
      </c>
      <c r="U32" s="155">
        <f t="shared" si="29"/>
        <v>0</v>
      </c>
      <c r="V32" s="157">
        <f>IF(W$8&lt;V$8,0,IF($D32&lt;V$8,V$12,IF($D32&lt;W$8,W$8-$D32,0)))</f>
        <v>0</v>
      </c>
      <c r="W32" s="158">
        <f>$L32*O$11*O32</f>
        <v>-11.414669589041095</v>
      </c>
      <c r="X32" s="159">
        <f>($L32+SUM($W32:W32))*(P$11*P32)</f>
        <v>-25.42748845290298</v>
      </c>
      <c r="Y32" s="159">
        <f>($L32+SUM($W32:X32))*(Q$11*Q32)</f>
        <v>-25.915207815192904</v>
      </c>
      <c r="Z32" s="159">
        <f>($L32+SUM($W32:Y32))*(R$11*R32)</f>
        <v>-26.127499517569415</v>
      </c>
      <c r="AA32" s="159">
        <f>($L32+SUM($W32:Z32))*(S$11*S32)</f>
        <v>-26.055209285878608</v>
      </c>
      <c r="AB32" s="159">
        <f>($L32+SUM($W32:AA32))*(T$11*T32)</f>
        <v>-27.936596919223327</v>
      </c>
      <c r="AC32" s="159">
        <f>($L32+SUM($W32:AB32))*(U$11*U32)</f>
        <v>0</v>
      </c>
      <c r="AD32" s="159">
        <f>($L32+SUM($W32:AC32))*(V$11*V32)</f>
        <v>0</v>
      </c>
      <c r="AE32" s="109">
        <f aca="true" t="shared" si="30" ref="AE32:AE37">SUM(W32:AD32)</f>
        <v>-142.87667157980832</v>
      </c>
    </row>
    <row r="33" spans="1:31" ht="12.75">
      <c r="A33" s="3">
        <v>2</v>
      </c>
      <c r="B33" s="15">
        <f t="shared" si="16"/>
        <v>42036</v>
      </c>
      <c r="C33" s="229">
        <f t="shared" si="24"/>
        <v>42067</v>
      </c>
      <c r="D33" s="229">
        <f t="shared" si="24"/>
        <v>42082</v>
      </c>
      <c r="E33" s="70" t="s">
        <v>146</v>
      </c>
      <c r="F33" s="3">
        <v>9</v>
      </c>
      <c r="G33" s="323">
        <v>2984</v>
      </c>
      <c r="H33" s="232">
        <f t="shared" si="25"/>
        <v>2.3</v>
      </c>
      <c r="I33" s="232">
        <f t="shared" si="8"/>
        <v>1.34</v>
      </c>
      <c r="J33" s="56">
        <f t="shared" si="9"/>
        <v>3998.5600000000004</v>
      </c>
      <c r="K33" s="57">
        <f t="shared" si="10"/>
        <v>6863.2</v>
      </c>
      <c r="L33" s="58">
        <f t="shared" si="11"/>
        <v>-2864.6399999999994</v>
      </c>
      <c r="M33" s="55">
        <f t="shared" si="21"/>
        <v>-123.45965600184824</v>
      </c>
      <c r="N33" s="29">
        <f t="shared" si="19"/>
        <v>-2988.0996560018475</v>
      </c>
      <c r="O33" s="16">
        <f t="shared" si="26"/>
        <v>13</v>
      </c>
      <c r="P33" s="16">
        <f t="shared" si="27"/>
        <v>91</v>
      </c>
      <c r="Q33" s="16">
        <f t="shared" si="28"/>
        <v>92</v>
      </c>
      <c r="R33" s="16">
        <f t="shared" si="29"/>
        <v>92</v>
      </c>
      <c r="S33" s="16">
        <f t="shared" si="29"/>
        <v>91</v>
      </c>
      <c r="T33" s="16">
        <f t="shared" si="29"/>
        <v>91</v>
      </c>
      <c r="U33" s="16">
        <f t="shared" si="29"/>
        <v>0</v>
      </c>
      <c r="V33" s="106">
        <f t="shared" si="17"/>
        <v>0</v>
      </c>
      <c r="W33" s="141">
        <f aca="true" t="shared" si="31" ref="W33:W43">$L33*O$11*O33</f>
        <v>-3.3159189041095884</v>
      </c>
      <c r="X33" s="63">
        <f>($L33+SUM($W33:W33))*(P$11*P33)</f>
        <v>-23.23830035659973</v>
      </c>
      <c r="Y33" s="63">
        <f>($L33+SUM($W33:X33))*(Q$11*Q33)</f>
        <v>-23.684029357779504</v>
      </c>
      <c r="Z33" s="63">
        <f>($L33+SUM($W33:Y33))*(R$11*R33)</f>
        <v>-23.8780437352583</v>
      </c>
      <c r="AA33" s="63">
        <f>($L33+SUM($W33:Z33))*(S$11*S33)</f>
        <v>-23.811977355167688</v>
      </c>
      <c r="AB33" s="63">
        <f>($L33+SUM($W33:AA33))*(T$11*T33)</f>
        <v>-25.531386292933437</v>
      </c>
      <c r="AC33" s="63">
        <f>($L33+SUM($W33:AB33))*(U$11*U33)</f>
        <v>0</v>
      </c>
      <c r="AD33" s="63">
        <f>($L33+SUM($W33:AC33))*(V$11*V33)</f>
        <v>0</v>
      </c>
      <c r="AE33" s="110">
        <f t="shared" si="30"/>
        <v>-123.45965600184824</v>
      </c>
    </row>
    <row r="34" spans="1:31" ht="12.75">
      <c r="A34" s="3">
        <v>3</v>
      </c>
      <c r="B34" s="15">
        <f t="shared" si="16"/>
        <v>42064</v>
      </c>
      <c r="C34" s="229">
        <f t="shared" si="24"/>
        <v>42100</v>
      </c>
      <c r="D34" s="229">
        <f t="shared" si="24"/>
        <v>42115</v>
      </c>
      <c r="E34" s="70" t="s">
        <v>146</v>
      </c>
      <c r="F34" s="3">
        <v>9</v>
      </c>
      <c r="G34" s="323">
        <v>3011</v>
      </c>
      <c r="H34" s="232">
        <f t="shared" si="25"/>
        <v>2.3</v>
      </c>
      <c r="I34" s="232">
        <f t="shared" si="8"/>
        <v>1.34</v>
      </c>
      <c r="J34" s="56">
        <f t="shared" si="9"/>
        <v>4034.7400000000002</v>
      </c>
      <c r="K34" s="57">
        <f aca="true" t="shared" si="32" ref="K34:K81">+$G34*H34</f>
        <v>6925.299999999999</v>
      </c>
      <c r="L34" s="58">
        <f t="shared" si="11"/>
        <v>-2890.559999999999</v>
      </c>
      <c r="M34" s="55">
        <f t="shared" si="21"/>
        <v>-115.77055589176159</v>
      </c>
      <c r="N34" s="29">
        <f>SUM(L34:M34)</f>
        <v>-3006.3305558917605</v>
      </c>
      <c r="O34" s="16">
        <f aca="true" t="shared" si="33" ref="O34:U34">IF($D34&lt;O$8,O$12,IF($D34&lt;P$8,P$8-$D34,0))</f>
        <v>0</v>
      </c>
      <c r="P34" s="16">
        <f t="shared" si="33"/>
        <v>71</v>
      </c>
      <c r="Q34" s="16">
        <f t="shared" si="33"/>
        <v>92</v>
      </c>
      <c r="R34" s="16">
        <f t="shared" si="33"/>
        <v>92</v>
      </c>
      <c r="S34" s="16">
        <f t="shared" si="33"/>
        <v>91</v>
      </c>
      <c r="T34" s="16">
        <f t="shared" si="33"/>
        <v>91</v>
      </c>
      <c r="U34" s="16">
        <f t="shared" si="33"/>
        <v>0</v>
      </c>
      <c r="V34" s="106">
        <f>IF(W$8&lt;V$8,0,IF($D34&lt;V$8,V$12,IF($D34&lt;W$8,W$8-$D34,0)))</f>
        <v>0</v>
      </c>
      <c r="W34" s="141">
        <f>$L34*O$11*O34</f>
        <v>0</v>
      </c>
      <c r="X34" s="63">
        <f>($L34+SUM($W34:W34))*(P$11*P34)</f>
        <v>-18.27388273972602</v>
      </c>
      <c r="Y34" s="63">
        <f>($L34+SUM($W34:X34))*(Q$11*Q34)</f>
        <v>-23.82852961477199</v>
      </c>
      <c r="Z34" s="63">
        <f>($L34+SUM($W34:Y34))*(R$11*R34)</f>
        <v>-24.02372770668478</v>
      </c>
      <c r="AA34" s="63">
        <f>($L34+SUM($W34:Z34))*(S$11*S34)</f>
        <v>-23.957258244468346</v>
      </c>
      <c r="AB34" s="63">
        <f>($L34+SUM($W34:AA34))*(T$11*T34)</f>
        <v>-25.68715758611044</v>
      </c>
      <c r="AC34" s="63">
        <f>($L34+SUM($W34:AB34))*(U$11*U34)</f>
        <v>0</v>
      </c>
      <c r="AD34" s="63">
        <f>($L34+SUM($W34:AC34))*(V$11*V34)</f>
        <v>0</v>
      </c>
      <c r="AE34" s="110">
        <f t="shared" si="30"/>
        <v>-115.77055589176159</v>
      </c>
    </row>
    <row r="35" spans="1:31" ht="12.75">
      <c r="A35" s="16">
        <v>4</v>
      </c>
      <c r="B35" s="15">
        <f t="shared" si="16"/>
        <v>42095</v>
      </c>
      <c r="C35" s="229">
        <f t="shared" si="24"/>
        <v>42129</v>
      </c>
      <c r="D35" s="229">
        <f t="shared" si="24"/>
        <v>42144</v>
      </c>
      <c r="E35" s="70" t="s">
        <v>146</v>
      </c>
      <c r="F35" s="3">
        <v>9</v>
      </c>
      <c r="G35" s="323">
        <v>2401</v>
      </c>
      <c r="H35" s="232">
        <f t="shared" si="25"/>
        <v>2.3</v>
      </c>
      <c r="I35" s="232">
        <f t="shared" si="8"/>
        <v>1.34</v>
      </c>
      <c r="J35" s="56">
        <f t="shared" si="9"/>
        <v>3217.34</v>
      </c>
      <c r="K35" s="57">
        <f t="shared" si="32"/>
        <v>5522.299999999999</v>
      </c>
      <c r="L35" s="58">
        <f aca="true" t="shared" si="34" ref="L35:L57">+J35-K35</f>
        <v>-2304.959999999999</v>
      </c>
      <c r="M35" s="55">
        <f t="shared" si="21"/>
        <v>-86.16520139788129</v>
      </c>
      <c r="N35" s="29">
        <f aca="true" t="shared" si="35" ref="N35:N57">SUM(L35:M35)</f>
        <v>-2391.1252013978806</v>
      </c>
      <c r="O35" s="16">
        <f t="shared" si="26"/>
        <v>0</v>
      </c>
      <c r="P35" s="16">
        <f t="shared" si="27"/>
        <v>42</v>
      </c>
      <c r="Q35" s="16">
        <f t="shared" si="28"/>
        <v>92</v>
      </c>
      <c r="R35" s="16">
        <f t="shared" si="29"/>
        <v>92</v>
      </c>
      <c r="S35" s="16">
        <f t="shared" si="29"/>
        <v>91</v>
      </c>
      <c r="T35" s="16">
        <f t="shared" si="29"/>
        <v>91</v>
      </c>
      <c r="U35" s="16">
        <f t="shared" si="29"/>
        <v>0</v>
      </c>
      <c r="V35" s="106">
        <f t="shared" si="17"/>
        <v>0</v>
      </c>
      <c r="W35" s="141">
        <f t="shared" si="31"/>
        <v>0</v>
      </c>
      <c r="X35" s="63">
        <f>($L35+SUM($W35:W35))*(P$11*P35)</f>
        <v>-8.619918904109586</v>
      </c>
      <c r="Y35" s="63">
        <f>($L35+SUM($W35:X35))*(Q$11*Q35)</f>
        <v>-18.95233960965283</v>
      </c>
      <c r="Z35" s="63">
        <f>($L35+SUM($W35:Y35))*(R$11*R35)</f>
        <v>-19.107593021797662</v>
      </c>
      <c r="AA35" s="63">
        <f>($L35+SUM($W35:Z35))*(S$11*S35)</f>
        <v>-19.054725646346345</v>
      </c>
      <c r="AB35" s="63">
        <f>($L35+SUM($W35:AA35))*(T$11*T35)</f>
        <v>-20.430624215974877</v>
      </c>
      <c r="AC35" s="63">
        <f>($L35+SUM($W35:AB35))*(U$11*U35)</f>
        <v>0</v>
      </c>
      <c r="AD35" s="63">
        <f>($L35+SUM($W35:AC35))*(V$11*V35)</f>
        <v>0</v>
      </c>
      <c r="AE35" s="110">
        <f t="shared" si="30"/>
        <v>-86.16520139788129</v>
      </c>
    </row>
    <row r="36" spans="1:31" ht="12.75">
      <c r="A36" s="3">
        <v>5</v>
      </c>
      <c r="B36" s="15">
        <f t="shared" si="16"/>
        <v>42125</v>
      </c>
      <c r="C36" s="229">
        <f t="shared" si="24"/>
        <v>42158</v>
      </c>
      <c r="D36" s="229">
        <f t="shared" si="24"/>
        <v>42173</v>
      </c>
      <c r="E36" s="30" t="s">
        <v>146</v>
      </c>
      <c r="F36" s="3">
        <v>9</v>
      </c>
      <c r="G36" s="323">
        <v>2827</v>
      </c>
      <c r="H36" s="232">
        <f t="shared" si="25"/>
        <v>2.3</v>
      </c>
      <c r="I36" s="232">
        <f t="shared" si="8"/>
        <v>1.34</v>
      </c>
      <c r="J36" s="56">
        <f t="shared" si="9"/>
        <v>3788.1800000000003</v>
      </c>
      <c r="K36" s="57">
        <f t="shared" si="32"/>
        <v>6502.099999999999</v>
      </c>
      <c r="L36" s="58">
        <f t="shared" si="34"/>
        <v>-2713.919999999999</v>
      </c>
      <c r="M36" s="55">
        <f t="shared" si="21"/>
        <v>-94.21040713699534</v>
      </c>
      <c r="N36" s="29">
        <f t="shared" si="35"/>
        <v>-2808.1304071369946</v>
      </c>
      <c r="O36" s="16">
        <f t="shared" si="26"/>
        <v>0</v>
      </c>
      <c r="P36" s="16">
        <f t="shared" si="27"/>
        <v>13</v>
      </c>
      <c r="Q36" s="16">
        <f t="shared" si="28"/>
        <v>92</v>
      </c>
      <c r="R36" s="16">
        <f t="shared" si="29"/>
        <v>92</v>
      </c>
      <c r="S36" s="16">
        <f t="shared" si="29"/>
        <v>91</v>
      </c>
      <c r="T36" s="16">
        <f t="shared" si="29"/>
        <v>91</v>
      </c>
      <c r="U36" s="16">
        <f t="shared" si="29"/>
        <v>0</v>
      </c>
      <c r="V36" s="106">
        <f t="shared" si="17"/>
        <v>0</v>
      </c>
      <c r="W36" s="141">
        <f t="shared" si="31"/>
        <v>0</v>
      </c>
      <c r="X36" s="63">
        <f>($L36+SUM($W36:W36))*(P$11*P36)</f>
        <v>-3.1414553424657523</v>
      </c>
      <c r="Y36" s="63">
        <f>($L36+SUM($W36:X36))*(Q$11*Q36)</f>
        <v>-22.25757192184649</v>
      </c>
      <c r="Z36" s="63">
        <f>($L36+SUM($W36:Y36))*(R$11*R36)</f>
        <v>-22.43990107265833</v>
      </c>
      <c r="AA36" s="63">
        <f>($L36+SUM($W36:Z36))*(S$11*S36)</f>
        <v>-22.377813782346816</v>
      </c>
      <c r="AB36" s="63">
        <f>($L36+SUM($W36:AA36))*(T$11*T36)</f>
        <v>-23.993665017677955</v>
      </c>
      <c r="AC36" s="63">
        <f>($L36+SUM($W36:AB36))*(U$11*U36)</f>
        <v>0</v>
      </c>
      <c r="AD36" s="63">
        <f>($L36+SUM($W36:AC36))*(V$11*V36)</f>
        <v>0</v>
      </c>
      <c r="AE36" s="110">
        <f t="shared" si="30"/>
        <v>-94.21040713699534</v>
      </c>
    </row>
    <row r="37" spans="1:31" ht="12.75">
      <c r="A37" s="3">
        <v>6</v>
      </c>
      <c r="B37" s="15">
        <f t="shared" si="16"/>
        <v>42156</v>
      </c>
      <c r="C37" s="229">
        <f t="shared" si="24"/>
        <v>42191</v>
      </c>
      <c r="D37" s="229">
        <f t="shared" si="24"/>
        <v>42206</v>
      </c>
      <c r="E37" s="30" t="s">
        <v>146</v>
      </c>
      <c r="F37" s="3">
        <v>9</v>
      </c>
      <c r="G37" s="323">
        <v>3436</v>
      </c>
      <c r="H37" s="232">
        <f t="shared" si="25"/>
        <v>2.3</v>
      </c>
      <c r="I37" s="232">
        <f t="shared" si="8"/>
        <v>1.34</v>
      </c>
      <c r="J37" s="56">
        <f t="shared" si="9"/>
        <v>4604.240000000001</v>
      </c>
      <c r="K37" s="57">
        <f t="shared" si="32"/>
        <v>7902.799999999999</v>
      </c>
      <c r="L37" s="77">
        <f t="shared" si="34"/>
        <v>-3298.5599999999986</v>
      </c>
      <c r="M37" s="78">
        <f t="shared" si="21"/>
        <v>-104.53759010984925</v>
      </c>
      <c r="N37" s="76">
        <f t="shared" si="35"/>
        <v>-3403.0975901098477</v>
      </c>
      <c r="O37" s="16">
        <f t="shared" si="26"/>
        <v>0</v>
      </c>
      <c r="P37" s="16">
        <f t="shared" si="27"/>
        <v>0</v>
      </c>
      <c r="Q37" s="16">
        <f t="shared" si="28"/>
        <v>72</v>
      </c>
      <c r="R37" s="16">
        <f t="shared" si="29"/>
        <v>92</v>
      </c>
      <c r="S37" s="16">
        <f t="shared" si="29"/>
        <v>91</v>
      </c>
      <c r="T37" s="16">
        <f t="shared" si="29"/>
        <v>91</v>
      </c>
      <c r="U37" s="16">
        <f t="shared" si="29"/>
        <v>0</v>
      </c>
      <c r="V37" s="106">
        <f t="shared" si="17"/>
        <v>0</v>
      </c>
      <c r="W37" s="141">
        <f t="shared" si="31"/>
        <v>0</v>
      </c>
      <c r="X37" s="63">
        <f>($L37+SUM($W37:W37))*(P$11*P37)</f>
        <v>0</v>
      </c>
      <c r="Y37" s="63">
        <f>($L37+SUM($W37:X37))*(Q$11*Q37)</f>
        <v>-21.146932602739717</v>
      </c>
      <c r="Z37" s="63">
        <f>($L37+SUM($W37:Y37))*(R$11*R37)</f>
        <v>-27.1943115848827</v>
      </c>
      <c r="AA37" s="63">
        <f>($L37+SUM($W37:Z37))*(S$11*S37)</f>
        <v>-27.119069670369562</v>
      </c>
      <c r="AB37" s="63">
        <f>($L37+SUM($W37:AA37))*(T$11*T37)</f>
        <v>-29.077276251857263</v>
      </c>
      <c r="AC37" s="63">
        <f>($L37+SUM($W37:AB37))*(U$11*U37)</f>
        <v>0</v>
      </c>
      <c r="AD37" s="63">
        <f>($L37+SUM($W37:AC37))*(V$11*V37)</f>
        <v>0</v>
      </c>
      <c r="AE37" s="110">
        <f t="shared" si="30"/>
        <v>-104.53759010984925</v>
      </c>
    </row>
    <row r="38" spans="1:31" ht="12.75">
      <c r="A38" s="16">
        <v>7</v>
      </c>
      <c r="B38" s="15">
        <f t="shared" si="16"/>
        <v>42186</v>
      </c>
      <c r="C38" s="229">
        <f t="shared" si="24"/>
        <v>42221</v>
      </c>
      <c r="D38" s="229">
        <f t="shared" si="24"/>
        <v>42236</v>
      </c>
      <c r="E38" s="30" t="s">
        <v>146</v>
      </c>
      <c r="F38" s="3">
        <v>9</v>
      </c>
      <c r="G38" s="323">
        <v>3776</v>
      </c>
      <c r="H38" s="232">
        <f aca="true" t="shared" si="36" ref="H38:H55">$K$8</f>
        <v>1.44</v>
      </c>
      <c r="I38" s="232">
        <f t="shared" si="8"/>
        <v>1.34</v>
      </c>
      <c r="J38" s="56">
        <f t="shared" si="9"/>
        <v>5059.84</v>
      </c>
      <c r="K38" s="74">
        <f t="shared" si="32"/>
        <v>5437.44</v>
      </c>
      <c r="L38" s="77">
        <f t="shared" si="34"/>
        <v>-377.59999999999945</v>
      </c>
      <c r="M38" s="75">
        <f aca="true" t="shared" si="37" ref="M38:M85">+AE38</f>
        <v>-10.932861558320166</v>
      </c>
      <c r="N38" s="76">
        <f t="shared" si="35"/>
        <v>-388.5328615583196</v>
      </c>
      <c r="O38" s="16">
        <f t="shared" si="26"/>
        <v>0</v>
      </c>
      <c r="P38" s="16">
        <f t="shared" si="27"/>
        <v>0</v>
      </c>
      <c r="Q38" s="16">
        <f t="shared" si="28"/>
        <v>42</v>
      </c>
      <c r="R38" s="16">
        <f t="shared" si="29"/>
        <v>92</v>
      </c>
      <c r="S38" s="16">
        <f t="shared" si="29"/>
        <v>91</v>
      </c>
      <c r="T38" s="16">
        <f t="shared" si="29"/>
        <v>91</v>
      </c>
      <c r="U38" s="16">
        <f t="shared" si="29"/>
        <v>0</v>
      </c>
      <c r="V38" s="106">
        <f t="shared" si="17"/>
        <v>0</v>
      </c>
      <c r="W38" s="141">
        <f t="shared" si="31"/>
        <v>0</v>
      </c>
      <c r="X38" s="63">
        <f>($L38+SUM($W38:W38))*(P$11*P38)</f>
        <v>0</v>
      </c>
      <c r="Y38" s="63">
        <f>($L38+SUM($W38:X38))*(Q$11*Q38)</f>
        <v>-1.4121205479452035</v>
      </c>
      <c r="Z38" s="63">
        <f>($L38+SUM($W38:Y38))*(R$11*R38)</f>
        <v>-3.104784220379053</v>
      </c>
      <c r="AA38" s="63">
        <f>($L38+SUM($W38:Z38))*(S$11*S38)</f>
        <v>-3.096193824252924</v>
      </c>
      <c r="AB38" s="63">
        <f>($L38+SUM($W38:AA38))*(T$11*T38)</f>
        <v>-3.3197629657429846</v>
      </c>
      <c r="AC38" s="63">
        <f>($L38+SUM($W38:AB38))*(U$11*U38)</f>
        <v>0</v>
      </c>
      <c r="AD38" s="63">
        <f>($L38+SUM($W38:AC38))*(V$11*V38)</f>
        <v>0</v>
      </c>
      <c r="AE38" s="110">
        <f aca="true" t="shared" si="38" ref="AE38:AE43">SUM(W38:AD38)</f>
        <v>-10.932861558320166</v>
      </c>
    </row>
    <row r="39" spans="1:31" ht="12.75">
      <c r="A39" s="3">
        <v>8</v>
      </c>
      <c r="B39" s="15">
        <f t="shared" si="16"/>
        <v>42217</v>
      </c>
      <c r="C39" s="229">
        <f t="shared" si="24"/>
        <v>42250</v>
      </c>
      <c r="D39" s="229">
        <f t="shared" si="24"/>
        <v>42265</v>
      </c>
      <c r="E39" s="30" t="s">
        <v>146</v>
      </c>
      <c r="F39" s="3">
        <v>9</v>
      </c>
      <c r="G39" s="323">
        <v>3765</v>
      </c>
      <c r="H39" s="232">
        <f t="shared" si="36"/>
        <v>1.44</v>
      </c>
      <c r="I39" s="232">
        <f t="shared" si="8"/>
        <v>1.34</v>
      </c>
      <c r="J39" s="56">
        <f t="shared" si="9"/>
        <v>5045.1</v>
      </c>
      <c r="K39" s="74">
        <f t="shared" si="32"/>
        <v>5421.599999999999</v>
      </c>
      <c r="L39" s="77">
        <f t="shared" si="34"/>
        <v>-376.4999999999991</v>
      </c>
      <c r="M39" s="75">
        <f t="shared" si="37"/>
        <v>-9.904396012610336</v>
      </c>
      <c r="N39" s="76">
        <f t="shared" si="35"/>
        <v>-386.4043960126094</v>
      </c>
      <c r="O39" s="16">
        <f t="shared" si="26"/>
        <v>0</v>
      </c>
      <c r="P39" s="16">
        <f t="shared" si="27"/>
        <v>0</v>
      </c>
      <c r="Q39" s="16">
        <f t="shared" si="28"/>
        <v>13</v>
      </c>
      <c r="R39" s="16">
        <f t="shared" si="29"/>
        <v>92</v>
      </c>
      <c r="S39" s="16">
        <f t="shared" si="29"/>
        <v>91</v>
      </c>
      <c r="T39" s="16">
        <f t="shared" si="29"/>
        <v>91</v>
      </c>
      <c r="U39" s="16">
        <f t="shared" si="29"/>
        <v>0</v>
      </c>
      <c r="V39" s="106">
        <f t="shared" si="17"/>
        <v>0</v>
      </c>
      <c r="W39" s="141">
        <f t="shared" si="31"/>
        <v>0</v>
      </c>
      <c r="X39" s="63">
        <f>($L39+SUM($W39:W39))*(P$11*P39)</f>
        <v>0</v>
      </c>
      <c r="Y39" s="63">
        <f>($L39+SUM($W39:X39))*(Q$11*Q39)</f>
        <v>-0.4358116438356154</v>
      </c>
      <c r="Z39" s="63">
        <f>($L39+SUM($W39:Y39))*(R$11*R39)</f>
        <v>-3.087775552917988</v>
      </c>
      <c r="AA39" s="63">
        <f>($L39+SUM($W39:Z39))*(S$11*S39)</f>
        <v>-3.079232216806565</v>
      </c>
      <c r="AB39" s="63">
        <f>($L39+SUM($W39:AA39))*(T$11*T39)</f>
        <v>-3.301576599050169</v>
      </c>
      <c r="AC39" s="63">
        <f>($L39+SUM($W39:AB39))*(U$11*U39)</f>
        <v>0</v>
      </c>
      <c r="AD39" s="63">
        <f>($L39+SUM($W39:AC39))*(V$11*V39)</f>
        <v>0</v>
      </c>
      <c r="AE39" s="110">
        <f t="shared" si="38"/>
        <v>-9.904396012610336</v>
      </c>
    </row>
    <row r="40" spans="1:31" ht="12.75">
      <c r="A40" s="3">
        <v>9</v>
      </c>
      <c r="B40" s="15">
        <f t="shared" si="16"/>
        <v>42248</v>
      </c>
      <c r="C40" s="229">
        <f t="shared" si="24"/>
        <v>42282</v>
      </c>
      <c r="D40" s="229">
        <f t="shared" si="24"/>
        <v>42297</v>
      </c>
      <c r="E40" s="30" t="s">
        <v>146</v>
      </c>
      <c r="F40" s="3">
        <v>9</v>
      </c>
      <c r="G40" s="323">
        <v>3462</v>
      </c>
      <c r="H40" s="232">
        <f t="shared" si="36"/>
        <v>1.44</v>
      </c>
      <c r="I40" s="232">
        <f t="shared" si="8"/>
        <v>1.34</v>
      </c>
      <c r="J40" s="56">
        <f t="shared" si="9"/>
        <v>4639.08</v>
      </c>
      <c r="K40" s="74">
        <f t="shared" si="32"/>
        <v>4985.28</v>
      </c>
      <c r="L40" s="77">
        <f t="shared" si="34"/>
        <v>-346.1999999999998</v>
      </c>
      <c r="M40" s="75">
        <f t="shared" si="37"/>
        <v>-8.1009756449746</v>
      </c>
      <c r="N40" s="76">
        <f t="shared" si="35"/>
        <v>-354.3009756449744</v>
      </c>
      <c r="O40" s="16">
        <f t="shared" si="26"/>
        <v>0</v>
      </c>
      <c r="P40" s="16">
        <f t="shared" si="27"/>
        <v>0</v>
      </c>
      <c r="Q40" s="16">
        <f t="shared" si="28"/>
        <v>0</v>
      </c>
      <c r="R40" s="16">
        <f t="shared" si="29"/>
        <v>73</v>
      </c>
      <c r="S40" s="16">
        <f t="shared" si="29"/>
        <v>91</v>
      </c>
      <c r="T40" s="16">
        <f t="shared" si="29"/>
        <v>91</v>
      </c>
      <c r="U40" s="16">
        <f t="shared" si="29"/>
        <v>0</v>
      </c>
      <c r="V40" s="106">
        <f t="shared" si="17"/>
        <v>0</v>
      </c>
      <c r="W40" s="141">
        <f t="shared" si="31"/>
        <v>0</v>
      </c>
      <c r="X40" s="63">
        <f>($L40+SUM($W40:W40))*(P$11*P40)</f>
        <v>0</v>
      </c>
      <c r="Y40" s="63">
        <f>($L40+SUM($W40:X40))*(Q$11*Q40)</f>
        <v>0</v>
      </c>
      <c r="Z40" s="63">
        <f>($L40+SUM($W40:Y40))*(R$11*R40)</f>
        <v>-2.250299999999999</v>
      </c>
      <c r="AA40" s="63">
        <f>($L40+SUM($W40:Z40))*(S$11*S40)</f>
        <v>-2.8234020883561626</v>
      </c>
      <c r="AB40" s="63">
        <f>($L40+SUM($W40:AA40))*(T$11*T40)</f>
        <v>-3.0272735566184377</v>
      </c>
      <c r="AC40" s="63">
        <f>($L40+SUM($W40:AB40))*(U$11*U40)</f>
        <v>0</v>
      </c>
      <c r="AD40" s="63">
        <f>($L40+SUM($W40:AC40))*(V$11*V40)</f>
        <v>0</v>
      </c>
      <c r="AE40" s="110">
        <f t="shared" si="38"/>
        <v>-8.1009756449746</v>
      </c>
    </row>
    <row r="41" spans="1:31" ht="12.75">
      <c r="A41" s="16">
        <v>10</v>
      </c>
      <c r="B41" s="15">
        <f t="shared" si="16"/>
        <v>42278</v>
      </c>
      <c r="C41" s="229">
        <f t="shared" si="24"/>
        <v>42312</v>
      </c>
      <c r="D41" s="229">
        <f t="shared" si="24"/>
        <v>42327</v>
      </c>
      <c r="E41" s="30" t="s">
        <v>146</v>
      </c>
      <c r="F41" s="3">
        <v>9</v>
      </c>
      <c r="G41" s="323">
        <v>2872</v>
      </c>
      <c r="H41" s="232">
        <f t="shared" si="36"/>
        <v>1.44</v>
      </c>
      <c r="I41" s="232">
        <f t="shared" si="8"/>
        <v>1.34</v>
      </c>
      <c r="J41" s="56">
        <f t="shared" si="9"/>
        <v>3848.48</v>
      </c>
      <c r="K41" s="74">
        <f t="shared" si="32"/>
        <v>4135.68</v>
      </c>
      <c r="L41" s="77">
        <f t="shared" si="34"/>
        <v>-287.2000000000003</v>
      </c>
      <c r="M41" s="75">
        <f t="shared" si="37"/>
        <v>-5.940333997579449</v>
      </c>
      <c r="N41" s="76">
        <f t="shared" si="35"/>
        <v>-293.1403339975797</v>
      </c>
      <c r="O41" s="16">
        <f t="shared" si="26"/>
        <v>0</v>
      </c>
      <c r="P41" s="16">
        <f t="shared" si="27"/>
        <v>0</v>
      </c>
      <c r="Q41" s="16">
        <f t="shared" si="28"/>
        <v>0</v>
      </c>
      <c r="R41" s="16">
        <f t="shared" si="29"/>
        <v>43</v>
      </c>
      <c r="S41" s="16">
        <f t="shared" si="29"/>
        <v>91</v>
      </c>
      <c r="T41" s="16">
        <f t="shared" si="29"/>
        <v>91</v>
      </c>
      <c r="U41" s="16">
        <f t="shared" si="29"/>
        <v>0</v>
      </c>
      <c r="V41" s="106">
        <f t="shared" si="17"/>
        <v>0</v>
      </c>
      <c r="W41" s="141">
        <f t="shared" si="31"/>
        <v>0</v>
      </c>
      <c r="X41" s="63">
        <f>($L41+SUM($W41:W41))*(P$11*P41)</f>
        <v>0</v>
      </c>
      <c r="Y41" s="63">
        <f>($L41+SUM($W41:X41))*(Q$11*Q41)</f>
        <v>0</v>
      </c>
      <c r="Z41" s="63">
        <f>($L41+SUM($W41:Y41))*(R$11*R41)</f>
        <v>-1.0996219178082203</v>
      </c>
      <c r="AA41" s="63">
        <f>($L41+SUM($W41:Z41))*(S$11*S41)</f>
        <v>-2.336016799512106</v>
      </c>
      <c r="AB41" s="63">
        <f>($L41+SUM($W41:AA41))*(T$11*T41)</f>
        <v>-2.504695280259123</v>
      </c>
      <c r="AC41" s="63">
        <f>($L41+SUM($W41:AB41))*(U$11*U41)</f>
        <v>0</v>
      </c>
      <c r="AD41" s="63">
        <f>($L41+SUM($W41:AC41))*(V$11*V41)</f>
        <v>0</v>
      </c>
      <c r="AE41" s="110">
        <f t="shared" si="38"/>
        <v>-5.940333997579449</v>
      </c>
    </row>
    <row r="42" spans="1:31" ht="12.75">
      <c r="A42" s="3">
        <v>11</v>
      </c>
      <c r="B42" s="15">
        <f t="shared" si="16"/>
        <v>42309</v>
      </c>
      <c r="C42" s="229">
        <f t="shared" si="24"/>
        <v>42341</v>
      </c>
      <c r="D42" s="229">
        <f t="shared" si="24"/>
        <v>42356</v>
      </c>
      <c r="E42" s="30" t="s">
        <v>146</v>
      </c>
      <c r="F42" s="3">
        <v>9</v>
      </c>
      <c r="G42" s="323">
        <v>2378</v>
      </c>
      <c r="H42" s="232">
        <f t="shared" si="36"/>
        <v>1.44</v>
      </c>
      <c r="I42" s="232">
        <f t="shared" si="8"/>
        <v>1.34</v>
      </c>
      <c r="J42" s="56">
        <f t="shared" si="9"/>
        <v>3186.52</v>
      </c>
      <c r="K42" s="74">
        <f t="shared" si="32"/>
        <v>3424.3199999999997</v>
      </c>
      <c r="L42" s="77">
        <f t="shared" si="34"/>
        <v>-237.79999999999973</v>
      </c>
      <c r="M42" s="75">
        <f t="shared" si="37"/>
        <v>-4.294208087910925</v>
      </c>
      <c r="N42" s="76">
        <f t="shared" si="35"/>
        <v>-242.09420808791066</v>
      </c>
      <c r="O42" s="16">
        <f t="shared" si="26"/>
        <v>0</v>
      </c>
      <c r="P42" s="16">
        <f t="shared" si="27"/>
        <v>0</v>
      </c>
      <c r="Q42" s="16">
        <f t="shared" si="28"/>
        <v>0</v>
      </c>
      <c r="R42" s="16">
        <f t="shared" si="29"/>
        <v>14</v>
      </c>
      <c r="S42" s="16">
        <f t="shared" si="29"/>
        <v>91</v>
      </c>
      <c r="T42" s="16">
        <f t="shared" si="29"/>
        <v>91</v>
      </c>
      <c r="U42" s="16">
        <f t="shared" si="29"/>
        <v>0</v>
      </c>
      <c r="V42" s="106">
        <f t="shared" si="17"/>
        <v>0</v>
      </c>
      <c r="W42" s="141">
        <f t="shared" si="31"/>
        <v>0</v>
      </c>
      <c r="X42" s="63">
        <f>($L42+SUM($W42:W42))*(P$11*P42)</f>
        <v>0</v>
      </c>
      <c r="Y42" s="63">
        <f>($L42+SUM($W42:X42))*(Q$11*Q42)</f>
        <v>0</v>
      </c>
      <c r="Z42" s="63">
        <f>($L42+SUM($W42:Y42))*(R$11*R42)</f>
        <v>-0.2964356164383558</v>
      </c>
      <c r="AA42" s="63">
        <f>($L42+SUM($W42:Z42))*(S$11*S42)</f>
        <v>-1.9292334474948374</v>
      </c>
      <c r="AB42" s="63">
        <f>($L42+SUM($W42:AA42))*(T$11*T42)</f>
        <v>-2.0685390239777317</v>
      </c>
      <c r="AC42" s="63">
        <f>($L42+SUM($W42:AB42))*(U$11*U42)</f>
        <v>0</v>
      </c>
      <c r="AD42" s="63">
        <f>($L42+SUM($W42:AC42))*(V$11*V42)</f>
        <v>0</v>
      </c>
      <c r="AE42" s="110">
        <f t="shared" si="38"/>
        <v>-4.294208087910925</v>
      </c>
    </row>
    <row r="43" spans="1:31" ht="12.75">
      <c r="A43" s="3">
        <v>12</v>
      </c>
      <c r="B43" s="15">
        <f t="shared" si="16"/>
        <v>42339</v>
      </c>
      <c r="C43" s="229">
        <f t="shared" si="24"/>
        <v>42375</v>
      </c>
      <c r="D43" s="229">
        <f t="shared" si="24"/>
        <v>42390</v>
      </c>
      <c r="E43" s="30" t="s">
        <v>146</v>
      </c>
      <c r="F43" s="3">
        <v>9</v>
      </c>
      <c r="G43" s="324">
        <v>2436</v>
      </c>
      <c r="H43" s="233">
        <f t="shared" si="36"/>
        <v>1.44</v>
      </c>
      <c r="I43" s="233">
        <f t="shared" si="8"/>
        <v>1.34</v>
      </c>
      <c r="J43" s="85">
        <f t="shared" si="9"/>
        <v>3264.2400000000002</v>
      </c>
      <c r="K43" s="86">
        <f t="shared" si="32"/>
        <v>3507.8399999999997</v>
      </c>
      <c r="L43" s="87">
        <f t="shared" si="34"/>
        <v>-243.59999999999945</v>
      </c>
      <c r="M43" s="88">
        <f t="shared" si="37"/>
        <v>-3.65263362463726</v>
      </c>
      <c r="N43" s="89">
        <f t="shared" si="35"/>
        <v>-247.2526336246367</v>
      </c>
      <c r="O43" s="329">
        <f t="shared" si="26"/>
        <v>0</v>
      </c>
      <c r="P43" s="81">
        <f t="shared" si="27"/>
        <v>0</v>
      </c>
      <c r="Q43" s="81">
        <f t="shared" si="28"/>
        <v>0</v>
      </c>
      <c r="R43" s="81">
        <f t="shared" si="29"/>
        <v>0</v>
      </c>
      <c r="S43" s="81">
        <f t="shared" si="29"/>
        <v>71</v>
      </c>
      <c r="T43" s="81">
        <f t="shared" si="29"/>
        <v>91</v>
      </c>
      <c r="U43" s="81">
        <f t="shared" si="29"/>
        <v>0</v>
      </c>
      <c r="V43" s="107">
        <f t="shared" si="17"/>
        <v>0</v>
      </c>
      <c r="W43" s="142">
        <f t="shared" si="31"/>
        <v>0</v>
      </c>
      <c r="X43" s="90">
        <f>($L43+SUM($W43:W43))*(P$11*P43)</f>
        <v>0</v>
      </c>
      <c r="Y43" s="90">
        <f>($L43+SUM($W43:X43))*(Q$11*Q43)</f>
        <v>0</v>
      </c>
      <c r="Z43" s="90">
        <f>($L43+SUM($W43:Y43))*(R$11*R43)</f>
        <v>0</v>
      </c>
      <c r="AA43" s="90">
        <f>($L43+SUM($W43:Z43))*(S$11*S43)</f>
        <v>-1.5400191780821884</v>
      </c>
      <c r="AB43" s="90">
        <f>($L43+SUM($W43:AA43))*(T$11*T43)</f>
        <v>-2.1126144465550714</v>
      </c>
      <c r="AC43" s="90">
        <f>($L43+SUM($W43:AB43))*(U$11*U43)</f>
        <v>0</v>
      </c>
      <c r="AD43" s="90">
        <f>($L43+SUM($W43:AC43))*(V$11*V43)</f>
        <v>0</v>
      </c>
      <c r="AE43" s="111">
        <f t="shared" si="38"/>
        <v>-3.65263362463726</v>
      </c>
    </row>
    <row r="44" spans="1:31" ht="12.75">
      <c r="A44" s="16">
        <v>1</v>
      </c>
      <c r="B44" s="153">
        <f aca="true" t="shared" si="39" ref="B44:B55">DATE($N$1,A44,1)</f>
        <v>42005</v>
      </c>
      <c r="C44" s="228">
        <f aca="true" t="shared" si="40" ref="C44:D55">+C32</f>
        <v>42039</v>
      </c>
      <c r="D44" s="228">
        <f t="shared" si="40"/>
        <v>42054</v>
      </c>
      <c r="E44" s="154" t="s">
        <v>308</v>
      </c>
      <c r="F44" s="155">
        <v>9</v>
      </c>
      <c r="G44" s="323">
        <v>180</v>
      </c>
      <c r="H44" s="232">
        <f aca="true" t="shared" si="41" ref="H44:H49">$K$3</f>
        <v>2.3</v>
      </c>
      <c r="I44" s="232">
        <f t="shared" si="8"/>
        <v>1.34</v>
      </c>
      <c r="J44" s="55">
        <f aca="true" t="shared" si="42" ref="J44:J55">+$G44*I44</f>
        <v>241.20000000000002</v>
      </c>
      <c r="K44" s="74">
        <f aca="true" t="shared" si="43" ref="K44:K55">+$G44*H44</f>
        <v>413.99999999999994</v>
      </c>
      <c r="L44" s="77">
        <f aca="true" t="shared" si="44" ref="L44:L55">+J44-K44</f>
        <v>-172.79999999999993</v>
      </c>
      <c r="M44" s="75">
        <f aca="true" t="shared" si="45" ref="M44:M55">+AE44</f>
        <v>-7.89616238390098</v>
      </c>
      <c r="N44" s="76">
        <f t="shared" si="35"/>
        <v>-180.6961623839009</v>
      </c>
      <c r="O44" s="16">
        <f aca="true" t="shared" si="46" ref="O44:O55">IF($D44&lt;O$8,O$12,IF($D44&lt;P$8,P$8-$D44,0))</f>
        <v>41</v>
      </c>
      <c r="P44" s="16">
        <f aca="true" t="shared" si="47" ref="P44:P55">IF($D44&lt;P$8,P$12,IF($D44&lt;Q$8,Q$8-$D44,0))</f>
        <v>91</v>
      </c>
      <c r="Q44" s="16">
        <f aca="true" t="shared" si="48" ref="Q44:Q55">IF($D44&lt;Q$8,Q$12,IF($D44&lt;R$8,R$8-$D44,0))</f>
        <v>92</v>
      </c>
      <c r="R44" s="16">
        <f aca="true" t="shared" si="49" ref="R44:R55">IF($D44&lt;R$8,R$12,IF($D44&lt;S$8,S$8-$D44,0))</f>
        <v>92</v>
      </c>
      <c r="S44" s="16">
        <f aca="true" t="shared" si="50" ref="S44:S55">IF($D44&lt;S$8,S$12,IF($D44&lt;T$8,T$8-$D44,0))</f>
        <v>91</v>
      </c>
      <c r="T44" s="16">
        <f aca="true" t="shared" si="51" ref="T44:T55">IF($D44&lt;T$8,T$12,IF($D44&lt;U$8,U$8-$D44,0))</f>
        <v>91</v>
      </c>
      <c r="U44" s="16">
        <f aca="true" t="shared" si="52" ref="U44:U55">IF($D44&lt;U$8,U$12,IF($D44&lt;V$8,V$8-$D44,0))</f>
        <v>0</v>
      </c>
      <c r="V44" s="106">
        <f aca="true" t="shared" si="53" ref="V44:V55">IF(W$8&lt;V$8,0,IF($D44&lt;V$8,V$12,IF($D44&lt;W$8,W$8-$D44,0)))</f>
        <v>0</v>
      </c>
      <c r="W44" s="141">
        <f aca="true" t="shared" si="54" ref="W44:W55">$L44*O$11*O44</f>
        <v>-0.6308383561643832</v>
      </c>
      <c r="X44" s="63">
        <f>($L44+SUM($W44:W44))*(P$11*P44)</f>
        <v>-1.4052649436667286</v>
      </c>
      <c r="Y44" s="63">
        <f>($L44+SUM($W44:X44))*(Q$11*Q44)</f>
        <v>-1.4322190379903967</v>
      </c>
      <c r="Z44" s="63">
        <f>($L44+SUM($W44:Y44))*(R$11*R44)</f>
        <v>-1.4439514624385918</v>
      </c>
      <c r="AA44" s="63">
        <f>($L44+SUM($W44:Z44))*(S$11*S44)</f>
        <v>-1.4399563007240248</v>
      </c>
      <c r="AB44" s="63">
        <f>($L44+SUM($W44:AA44))*(T$11*T44)</f>
        <v>-1.5439322829168551</v>
      </c>
      <c r="AC44" s="63">
        <f>($L44+SUM($W44:AB44))*(U$11*U44)</f>
        <v>0</v>
      </c>
      <c r="AD44" s="63">
        <f>($L44+SUM($W44:AC44))*(V$11*V44)</f>
        <v>0</v>
      </c>
      <c r="AE44" s="110">
        <f aca="true" t="shared" si="55" ref="AE44:AE55">SUM(W44:AD44)</f>
        <v>-7.89616238390098</v>
      </c>
    </row>
    <row r="45" spans="1:31" ht="12.75">
      <c r="A45" s="3">
        <v>2</v>
      </c>
      <c r="B45" s="15">
        <f t="shared" si="39"/>
        <v>42036</v>
      </c>
      <c r="C45" s="229">
        <f t="shared" si="40"/>
        <v>42067</v>
      </c>
      <c r="D45" s="229">
        <f t="shared" si="40"/>
        <v>42082</v>
      </c>
      <c r="E45" s="70" t="s">
        <v>308</v>
      </c>
      <c r="F45" s="3">
        <v>9</v>
      </c>
      <c r="G45" s="323">
        <v>158</v>
      </c>
      <c r="H45" s="232">
        <f t="shared" si="41"/>
        <v>2.3</v>
      </c>
      <c r="I45" s="232">
        <f t="shared" si="8"/>
        <v>1.34</v>
      </c>
      <c r="J45" s="55">
        <f t="shared" si="42"/>
        <v>211.72</v>
      </c>
      <c r="K45" s="74">
        <f t="shared" si="43"/>
        <v>363.4</v>
      </c>
      <c r="L45" s="77">
        <f t="shared" si="44"/>
        <v>-151.67999999999998</v>
      </c>
      <c r="M45" s="75">
        <f t="shared" si="45"/>
        <v>-6.537072938435665</v>
      </c>
      <c r="N45" s="76">
        <f t="shared" si="35"/>
        <v>-158.21707293843565</v>
      </c>
      <c r="O45" s="16">
        <f t="shared" si="46"/>
        <v>13</v>
      </c>
      <c r="P45" s="16">
        <f t="shared" si="47"/>
        <v>91</v>
      </c>
      <c r="Q45" s="16">
        <f t="shared" si="48"/>
        <v>92</v>
      </c>
      <c r="R45" s="16">
        <f t="shared" si="49"/>
        <v>92</v>
      </c>
      <c r="S45" s="16">
        <f t="shared" si="50"/>
        <v>91</v>
      </c>
      <c r="T45" s="16">
        <f t="shared" si="51"/>
        <v>91</v>
      </c>
      <c r="U45" s="16">
        <f t="shared" si="52"/>
        <v>0</v>
      </c>
      <c r="V45" s="106">
        <f t="shared" si="53"/>
        <v>0</v>
      </c>
      <c r="W45" s="141">
        <f t="shared" si="54"/>
        <v>-0.17557479452054792</v>
      </c>
      <c r="X45" s="63">
        <f>($L45+SUM($W45:W45))*(P$11*P45)</f>
        <v>-1.2304461985062862</v>
      </c>
      <c r="Y45" s="63">
        <f>($L45+SUM($W45:X45))*(Q$11*Q45)</f>
        <v>-1.254047130874384</v>
      </c>
      <c r="Z45" s="63">
        <f>($L45+SUM($W45:Y45))*(R$11*R45)</f>
        <v>-1.2643200101108618</v>
      </c>
      <c r="AA45" s="63">
        <f>($L45+SUM($W45:Z45))*(S$11*S45)</f>
        <v>-1.2608218572776457</v>
      </c>
      <c r="AB45" s="63">
        <f>($L45+SUM($W45:AA45))*(T$11*T45)</f>
        <v>-1.3518629471459394</v>
      </c>
      <c r="AC45" s="63">
        <f>($L45+SUM($W45:AB45))*(U$11*U45)</f>
        <v>0</v>
      </c>
      <c r="AD45" s="63">
        <f>($L45+SUM($W45:AC45))*(V$11*V45)</f>
        <v>0</v>
      </c>
      <c r="AE45" s="110">
        <f t="shared" si="55"/>
        <v>-6.537072938435665</v>
      </c>
    </row>
    <row r="46" spans="1:31" ht="12.75">
      <c r="A46" s="3">
        <v>3</v>
      </c>
      <c r="B46" s="15">
        <f t="shared" si="39"/>
        <v>42064</v>
      </c>
      <c r="C46" s="229">
        <f t="shared" si="40"/>
        <v>42100</v>
      </c>
      <c r="D46" s="229">
        <f t="shared" si="40"/>
        <v>42115</v>
      </c>
      <c r="E46" s="70" t="s">
        <v>308</v>
      </c>
      <c r="F46" s="3">
        <v>9</v>
      </c>
      <c r="G46" s="323">
        <v>161</v>
      </c>
      <c r="H46" s="232">
        <f t="shared" si="41"/>
        <v>2.3</v>
      </c>
      <c r="I46" s="232">
        <f t="shared" si="8"/>
        <v>1.34</v>
      </c>
      <c r="J46" s="55">
        <f t="shared" si="42"/>
        <v>215.74</v>
      </c>
      <c r="K46" s="74">
        <f t="shared" si="43"/>
        <v>370.29999999999995</v>
      </c>
      <c r="L46" s="77">
        <f t="shared" si="44"/>
        <v>-154.55999999999995</v>
      </c>
      <c r="M46" s="75">
        <f t="shared" si="45"/>
        <v>-6.19032198557742</v>
      </c>
      <c r="N46" s="76">
        <f t="shared" si="35"/>
        <v>-160.75032198557736</v>
      </c>
      <c r="O46" s="16">
        <f t="shared" si="46"/>
        <v>0</v>
      </c>
      <c r="P46" s="16">
        <f t="shared" si="47"/>
        <v>71</v>
      </c>
      <c r="Q46" s="16">
        <f t="shared" si="48"/>
        <v>92</v>
      </c>
      <c r="R46" s="16">
        <f t="shared" si="49"/>
        <v>92</v>
      </c>
      <c r="S46" s="16">
        <f t="shared" si="50"/>
        <v>91</v>
      </c>
      <c r="T46" s="16">
        <f t="shared" si="51"/>
        <v>91</v>
      </c>
      <c r="U46" s="16">
        <f t="shared" si="52"/>
        <v>0</v>
      </c>
      <c r="V46" s="106">
        <f t="shared" si="53"/>
        <v>0</v>
      </c>
      <c r="W46" s="141">
        <f t="shared" si="54"/>
        <v>0</v>
      </c>
      <c r="X46" s="63">
        <f>($L46+SUM($W46:W46))*(P$11*P46)</f>
        <v>-0.9771156164383558</v>
      </c>
      <c r="Y46" s="63">
        <f>($L46+SUM($W46:X46))*(Q$11*Q46)</f>
        <v>-1.274125960803152</v>
      </c>
      <c r="Z46" s="63">
        <f>($L46+SUM($W46:Y46))*(R$11*R46)</f>
        <v>-1.2845633214135668</v>
      </c>
      <c r="AA46" s="63">
        <f>($L46+SUM($W46:Z46))*(S$11*S46)</f>
        <v>-1.2810091588706087</v>
      </c>
      <c r="AB46" s="63">
        <f>($L46+SUM($W46:AA46))*(T$11*T46)</f>
        <v>-1.3735079280517373</v>
      </c>
      <c r="AC46" s="63">
        <f>($L46+SUM($W46:AB46))*(U$11*U46)</f>
        <v>0</v>
      </c>
      <c r="AD46" s="63">
        <f>($L46+SUM($W46:AC46))*(V$11*V46)</f>
        <v>0</v>
      </c>
      <c r="AE46" s="110">
        <f t="shared" si="55"/>
        <v>-6.19032198557742</v>
      </c>
    </row>
    <row r="47" spans="1:31" ht="12.75">
      <c r="A47" s="16">
        <v>4</v>
      </c>
      <c r="B47" s="15">
        <f t="shared" si="39"/>
        <v>42095</v>
      </c>
      <c r="C47" s="229">
        <f t="shared" si="40"/>
        <v>42129</v>
      </c>
      <c r="D47" s="229">
        <f t="shared" si="40"/>
        <v>42144</v>
      </c>
      <c r="E47" s="70" t="s">
        <v>308</v>
      </c>
      <c r="F47" s="3">
        <v>9</v>
      </c>
      <c r="G47" s="323">
        <v>81</v>
      </c>
      <c r="H47" s="232">
        <f t="shared" si="41"/>
        <v>2.3</v>
      </c>
      <c r="I47" s="232">
        <f t="shared" si="8"/>
        <v>1.34</v>
      </c>
      <c r="J47" s="55">
        <f t="shared" si="42"/>
        <v>108.54</v>
      </c>
      <c r="K47" s="74">
        <f t="shared" si="43"/>
        <v>186.29999999999998</v>
      </c>
      <c r="L47" s="77">
        <f t="shared" si="44"/>
        <v>-77.75999999999998</v>
      </c>
      <c r="M47" s="75">
        <f t="shared" si="45"/>
        <v>-2.9068643536977863</v>
      </c>
      <c r="N47" s="76">
        <f t="shared" si="35"/>
        <v>-80.66686435369776</v>
      </c>
      <c r="O47" s="16">
        <f t="shared" si="46"/>
        <v>0</v>
      </c>
      <c r="P47" s="16">
        <f t="shared" si="47"/>
        <v>42</v>
      </c>
      <c r="Q47" s="16">
        <f t="shared" si="48"/>
        <v>92</v>
      </c>
      <c r="R47" s="16">
        <f t="shared" si="49"/>
        <v>92</v>
      </c>
      <c r="S47" s="16">
        <f t="shared" si="50"/>
        <v>91</v>
      </c>
      <c r="T47" s="16">
        <f t="shared" si="51"/>
        <v>91</v>
      </c>
      <c r="U47" s="16">
        <f t="shared" si="52"/>
        <v>0</v>
      </c>
      <c r="V47" s="106">
        <f t="shared" si="53"/>
        <v>0</v>
      </c>
      <c r="W47" s="141">
        <f t="shared" si="54"/>
        <v>0</v>
      </c>
      <c r="X47" s="63">
        <f>($L47+SUM($W47:W47))*(P$11*P47)</f>
        <v>-0.29080109589041087</v>
      </c>
      <c r="Y47" s="63">
        <f>($L47+SUM($W47:X47))*(Q$11*Q47)</f>
        <v>-0.6393750555526363</v>
      </c>
      <c r="Z47" s="63">
        <f>($L47+SUM($W47:Y47))*(R$11*R47)</f>
        <v>-0.644612675870725</v>
      </c>
      <c r="AA47" s="63">
        <f>($L47+SUM($W47:Z47))*(S$11*S47)</f>
        <v>-0.6428291450870696</v>
      </c>
      <c r="AB47" s="63">
        <f>($L47+SUM($W47:AA47))*(T$11*T47)</f>
        <v>-0.6892463812969452</v>
      </c>
      <c r="AC47" s="63">
        <f>($L47+SUM($W47:AB47))*(U$11*U47)</f>
        <v>0</v>
      </c>
      <c r="AD47" s="63">
        <f>($L47+SUM($W47:AC47))*(V$11*V47)</f>
        <v>0</v>
      </c>
      <c r="AE47" s="110">
        <f t="shared" si="55"/>
        <v>-2.9068643536977863</v>
      </c>
    </row>
    <row r="48" spans="1:31" ht="12.75">
      <c r="A48" s="3">
        <v>5</v>
      </c>
      <c r="B48" s="15">
        <f t="shared" si="39"/>
        <v>42125</v>
      </c>
      <c r="C48" s="229">
        <f t="shared" si="40"/>
        <v>42158</v>
      </c>
      <c r="D48" s="229">
        <f t="shared" si="40"/>
        <v>42173</v>
      </c>
      <c r="E48" s="70" t="s">
        <v>308</v>
      </c>
      <c r="F48" s="3">
        <v>9</v>
      </c>
      <c r="G48" s="323">
        <v>94</v>
      </c>
      <c r="H48" s="232">
        <f t="shared" si="41"/>
        <v>2.3</v>
      </c>
      <c r="I48" s="232">
        <f t="shared" si="8"/>
        <v>1.34</v>
      </c>
      <c r="J48" s="55">
        <f t="shared" si="42"/>
        <v>125.96000000000001</v>
      </c>
      <c r="K48" s="74">
        <f t="shared" si="43"/>
        <v>216.2</v>
      </c>
      <c r="L48" s="77">
        <f t="shared" si="44"/>
        <v>-90.23999999999998</v>
      </c>
      <c r="M48" s="75">
        <f t="shared" si="45"/>
        <v>-3.132571019058211</v>
      </c>
      <c r="N48" s="76">
        <f t="shared" si="35"/>
        <v>-93.37257101905819</v>
      </c>
      <c r="O48" s="16">
        <f t="shared" si="46"/>
        <v>0</v>
      </c>
      <c r="P48" s="16">
        <f t="shared" si="47"/>
        <v>13</v>
      </c>
      <c r="Q48" s="16">
        <f t="shared" si="48"/>
        <v>92</v>
      </c>
      <c r="R48" s="16">
        <f t="shared" si="49"/>
        <v>92</v>
      </c>
      <c r="S48" s="16">
        <f t="shared" si="50"/>
        <v>91</v>
      </c>
      <c r="T48" s="16">
        <f t="shared" si="51"/>
        <v>91</v>
      </c>
      <c r="U48" s="16">
        <f t="shared" si="52"/>
        <v>0</v>
      </c>
      <c r="V48" s="106">
        <f t="shared" si="53"/>
        <v>0</v>
      </c>
      <c r="W48" s="141">
        <f t="shared" si="54"/>
        <v>0</v>
      </c>
      <c r="X48" s="63">
        <f>($L48+SUM($W48:W48))*(P$11*P48)</f>
        <v>-0.10445589041095887</v>
      </c>
      <c r="Y48" s="63">
        <f>($L48+SUM($W48:X48))*(Q$11*Q48)</f>
        <v>-0.7400819811296676</v>
      </c>
      <c r="Z48" s="63">
        <f>($L48+SUM($W48:Y48))*(R$11*R48)</f>
        <v>-0.7461445705093326</v>
      </c>
      <c r="AA48" s="63">
        <f>($L48+SUM($W48:Z48))*(S$11*S48)</f>
        <v>-0.7440801186914046</v>
      </c>
      <c r="AB48" s="63">
        <f>($L48+SUM($W48:AA48))*(T$11*T48)</f>
        <v>-0.7978084583168474</v>
      </c>
      <c r="AC48" s="63">
        <f>($L48+SUM($W48:AB48))*(U$11*U48)</f>
        <v>0</v>
      </c>
      <c r="AD48" s="63">
        <f>($L48+SUM($W48:AC48))*(V$11*V48)</f>
        <v>0</v>
      </c>
      <c r="AE48" s="110">
        <f t="shared" si="55"/>
        <v>-3.132571019058211</v>
      </c>
    </row>
    <row r="49" spans="1:31" ht="12.75">
      <c r="A49" s="3">
        <v>6</v>
      </c>
      <c r="B49" s="15">
        <f t="shared" si="39"/>
        <v>42156</v>
      </c>
      <c r="C49" s="229">
        <f t="shared" si="40"/>
        <v>42191</v>
      </c>
      <c r="D49" s="229">
        <f t="shared" si="40"/>
        <v>42206</v>
      </c>
      <c r="E49" s="70" t="s">
        <v>308</v>
      </c>
      <c r="F49" s="3">
        <v>9</v>
      </c>
      <c r="G49" s="323">
        <v>140</v>
      </c>
      <c r="H49" s="232">
        <f t="shared" si="41"/>
        <v>2.3</v>
      </c>
      <c r="I49" s="232">
        <f t="shared" si="8"/>
        <v>1.34</v>
      </c>
      <c r="J49" s="55">
        <f t="shared" si="42"/>
        <v>187.60000000000002</v>
      </c>
      <c r="K49" s="74">
        <f t="shared" si="43"/>
        <v>322</v>
      </c>
      <c r="L49" s="77">
        <f t="shared" si="44"/>
        <v>-134.39999999999998</v>
      </c>
      <c r="M49" s="75">
        <f t="shared" si="45"/>
        <v>-4.259389585383847</v>
      </c>
      <c r="N49" s="76">
        <f t="shared" si="35"/>
        <v>-138.65938958538382</v>
      </c>
      <c r="O49" s="16">
        <f t="shared" si="46"/>
        <v>0</v>
      </c>
      <c r="P49" s="16">
        <f t="shared" si="47"/>
        <v>0</v>
      </c>
      <c r="Q49" s="16">
        <f t="shared" si="48"/>
        <v>72</v>
      </c>
      <c r="R49" s="16">
        <f t="shared" si="49"/>
        <v>92</v>
      </c>
      <c r="S49" s="16">
        <f t="shared" si="50"/>
        <v>91</v>
      </c>
      <c r="T49" s="16">
        <f t="shared" si="51"/>
        <v>91</v>
      </c>
      <c r="U49" s="16">
        <f t="shared" si="52"/>
        <v>0</v>
      </c>
      <c r="V49" s="106">
        <f t="shared" si="53"/>
        <v>0</v>
      </c>
      <c r="W49" s="141">
        <f t="shared" si="54"/>
        <v>0</v>
      </c>
      <c r="X49" s="63">
        <f>($L49+SUM($W49:W49))*(P$11*P49)</f>
        <v>0</v>
      </c>
      <c r="Y49" s="63">
        <f>($L49+SUM($W49:X49))*(Q$11*Q49)</f>
        <v>-0.8616328767123286</v>
      </c>
      <c r="Z49" s="63">
        <f>($L49+SUM($W49:Y49))*(R$11*R49)</f>
        <v>-1.108033650140739</v>
      </c>
      <c r="AA49" s="63">
        <f>($L49+SUM($W49:Z49))*(S$11*S49)</f>
        <v>-1.1049679143922408</v>
      </c>
      <c r="AB49" s="63">
        <f>($L49+SUM($W49:AA49))*(T$11*T49)</f>
        <v>-1.1847551441385384</v>
      </c>
      <c r="AC49" s="63">
        <f>($L49+SUM($W49:AB49))*(U$11*U49)</f>
        <v>0</v>
      </c>
      <c r="AD49" s="63">
        <f>($L49+SUM($W49:AC49))*(V$11*V49)</f>
        <v>0</v>
      </c>
      <c r="AE49" s="110">
        <f t="shared" si="55"/>
        <v>-4.259389585383847</v>
      </c>
    </row>
    <row r="50" spans="1:31" ht="12.75">
      <c r="A50" s="16">
        <v>7</v>
      </c>
      <c r="B50" s="15">
        <f t="shared" si="39"/>
        <v>42186</v>
      </c>
      <c r="C50" s="229">
        <f t="shared" si="40"/>
        <v>42221</v>
      </c>
      <c r="D50" s="229">
        <f t="shared" si="40"/>
        <v>42236</v>
      </c>
      <c r="E50" s="70" t="s">
        <v>308</v>
      </c>
      <c r="F50" s="3">
        <v>9</v>
      </c>
      <c r="G50" s="323">
        <v>149</v>
      </c>
      <c r="H50" s="232">
        <f t="shared" si="36"/>
        <v>1.44</v>
      </c>
      <c r="I50" s="232">
        <f t="shared" si="8"/>
        <v>1.34</v>
      </c>
      <c r="J50" s="55">
        <f t="shared" si="42"/>
        <v>199.66000000000003</v>
      </c>
      <c r="K50" s="74">
        <f t="shared" si="43"/>
        <v>214.56</v>
      </c>
      <c r="L50" s="77">
        <f t="shared" si="44"/>
        <v>-14.899999999999977</v>
      </c>
      <c r="M50" s="75">
        <f t="shared" si="45"/>
        <v>-0.43140793755023954</v>
      </c>
      <c r="N50" s="76">
        <f t="shared" si="35"/>
        <v>-15.331407937550217</v>
      </c>
      <c r="O50" s="16">
        <f t="shared" si="46"/>
        <v>0</v>
      </c>
      <c r="P50" s="16">
        <f t="shared" si="47"/>
        <v>0</v>
      </c>
      <c r="Q50" s="16">
        <f t="shared" si="48"/>
        <v>42</v>
      </c>
      <c r="R50" s="16">
        <f t="shared" si="49"/>
        <v>92</v>
      </c>
      <c r="S50" s="16">
        <f t="shared" si="50"/>
        <v>91</v>
      </c>
      <c r="T50" s="16">
        <f t="shared" si="51"/>
        <v>91</v>
      </c>
      <c r="U50" s="16">
        <f t="shared" si="52"/>
        <v>0</v>
      </c>
      <c r="V50" s="106">
        <f t="shared" si="53"/>
        <v>0</v>
      </c>
      <c r="W50" s="141">
        <f t="shared" si="54"/>
        <v>0</v>
      </c>
      <c r="X50" s="63">
        <f>($L50+SUM($W50:W50))*(P$11*P50)</f>
        <v>0</v>
      </c>
      <c r="Y50" s="63">
        <f>($L50+SUM($W50:X50))*(Q$11*Q50)</f>
        <v>-0.05572191780821909</v>
      </c>
      <c r="Z50" s="63">
        <f>($L50+SUM($W50:Y50))*(R$11*R50)</f>
        <v>-0.12251399598423698</v>
      </c>
      <c r="AA50" s="63">
        <f>($L50+SUM($W50:Z50))*(S$11*S50)</f>
        <v>-0.12217502113709897</v>
      </c>
      <c r="AB50" s="63">
        <f>($L50+SUM($W50:AA50))*(T$11*T50)</f>
        <v>-0.1309970026206845</v>
      </c>
      <c r="AC50" s="63">
        <f>($L50+SUM($W50:AB50))*(U$11*U50)</f>
        <v>0</v>
      </c>
      <c r="AD50" s="63">
        <f>($L50+SUM($W50:AC50))*(V$11*V50)</f>
        <v>0</v>
      </c>
      <c r="AE50" s="110">
        <f t="shared" si="55"/>
        <v>-0.43140793755023954</v>
      </c>
    </row>
    <row r="51" spans="1:31" ht="12.75">
      <c r="A51" s="3">
        <v>8</v>
      </c>
      <c r="B51" s="15">
        <f t="shared" si="39"/>
        <v>42217</v>
      </c>
      <c r="C51" s="229">
        <f t="shared" si="40"/>
        <v>42250</v>
      </c>
      <c r="D51" s="229">
        <f t="shared" si="40"/>
        <v>42265</v>
      </c>
      <c r="E51" s="70" t="s">
        <v>308</v>
      </c>
      <c r="F51" s="3">
        <v>9</v>
      </c>
      <c r="G51" s="323">
        <v>149</v>
      </c>
      <c r="H51" s="232">
        <f t="shared" si="36"/>
        <v>1.44</v>
      </c>
      <c r="I51" s="232">
        <f t="shared" si="8"/>
        <v>1.34</v>
      </c>
      <c r="J51" s="55">
        <f t="shared" si="42"/>
        <v>199.66000000000003</v>
      </c>
      <c r="K51" s="74">
        <f t="shared" si="43"/>
        <v>214.56</v>
      </c>
      <c r="L51" s="77">
        <f t="shared" si="44"/>
        <v>-14.899999999999977</v>
      </c>
      <c r="M51" s="75">
        <f t="shared" si="45"/>
        <v>-0.3919668010302633</v>
      </c>
      <c r="N51" s="76">
        <f t="shared" si="35"/>
        <v>-15.29196680103024</v>
      </c>
      <c r="O51" s="16">
        <f t="shared" si="46"/>
        <v>0</v>
      </c>
      <c r="P51" s="16">
        <f t="shared" si="47"/>
        <v>0</v>
      </c>
      <c r="Q51" s="16">
        <f t="shared" si="48"/>
        <v>13</v>
      </c>
      <c r="R51" s="16">
        <f t="shared" si="49"/>
        <v>92</v>
      </c>
      <c r="S51" s="16">
        <f t="shared" si="50"/>
        <v>91</v>
      </c>
      <c r="T51" s="16">
        <f t="shared" si="51"/>
        <v>91</v>
      </c>
      <c r="U51" s="16">
        <f t="shared" si="52"/>
        <v>0</v>
      </c>
      <c r="V51" s="106">
        <f t="shared" si="53"/>
        <v>0</v>
      </c>
      <c r="W51" s="141">
        <f t="shared" si="54"/>
        <v>0</v>
      </c>
      <c r="X51" s="63">
        <f>($L51+SUM($W51:W51))*(P$11*P51)</f>
        <v>0</v>
      </c>
      <c r="Y51" s="63">
        <f>($L51+SUM($W51:X51))*(Q$11*Q51)</f>
        <v>-0.017247260273972574</v>
      </c>
      <c r="Z51" s="63">
        <f>($L51+SUM($W51:Y51))*(R$11*R51)</f>
        <v>-0.1221988200225181</v>
      </c>
      <c r="AA51" s="63">
        <f>($L51+SUM($W51:Z51))*(S$11*S51)</f>
        <v>-0.12186071721226521</v>
      </c>
      <c r="AB51" s="63">
        <f>($L51+SUM($W51:AA51))*(T$11*T51)</f>
        <v>-0.13066000352150747</v>
      </c>
      <c r="AC51" s="63">
        <f>($L51+SUM($W51:AB51))*(U$11*U51)</f>
        <v>0</v>
      </c>
      <c r="AD51" s="63">
        <f>($L51+SUM($W51:AC51))*(V$11*V51)</f>
        <v>0</v>
      </c>
      <c r="AE51" s="110">
        <f t="shared" si="55"/>
        <v>-0.3919668010302633</v>
      </c>
    </row>
    <row r="52" spans="1:31" ht="12.75">
      <c r="A52" s="3">
        <v>9</v>
      </c>
      <c r="B52" s="15">
        <f t="shared" si="39"/>
        <v>42248</v>
      </c>
      <c r="C52" s="229">
        <f t="shared" si="40"/>
        <v>42282</v>
      </c>
      <c r="D52" s="229">
        <f t="shared" si="40"/>
        <v>42297</v>
      </c>
      <c r="E52" s="70" t="s">
        <v>308</v>
      </c>
      <c r="F52" s="3">
        <v>9</v>
      </c>
      <c r="G52" s="323">
        <v>125</v>
      </c>
      <c r="H52" s="232">
        <f t="shared" si="36"/>
        <v>1.44</v>
      </c>
      <c r="I52" s="232">
        <f t="shared" si="8"/>
        <v>1.34</v>
      </c>
      <c r="J52" s="55">
        <f t="shared" si="42"/>
        <v>167.5</v>
      </c>
      <c r="K52" s="74">
        <f t="shared" si="43"/>
        <v>180</v>
      </c>
      <c r="L52" s="77">
        <f t="shared" si="44"/>
        <v>-12.5</v>
      </c>
      <c r="M52" s="75">
        <f t="shared" si="45"/>
        <v>-0.2924962321264661</v>
      </c>
      <c r="N52" s="76">
        <f t="shared" si="35"/>
        <v>-12.792496232126465</v>
      </c>
      <c r="O52" s="16">
        <f t="shared" si="46"/>
        <v>0</v>
      </c>
      <c r="P52" s="16">
        <f t="shared" si="47"/>
        <v>0</v>
      </c>
      <c r="Q52" s="16">
        <f t="shared" si="48"/>
        <v>0</v>
      </c>
      <c r="R52" s="16">
        <f t="shared" si="49"/>
        <v>73</v>
      </c>
      <c r="S52" s="16">
        <f t="shared" si="50"/>
        <v>91</v>
      </c>
      <c r="T52" s="16">
        <f t="shared" si="51"/>
        <v>91</v>
      </c>
      <c r="U52" s="16">
        <f t="shared" si="52"/>
        <v>0</v>
      </c>
      <c r="V52" s="106">
        <f t="shared" si="53"/>
        <v>0</v>
      </c>
      <c r="W52" s="141">
        <f t="shared" si="54"/>
        <v>0</v>
      </c>
      <c r="X52" s="63">
        <f>($L52+SUM($W52:W52))*(P$11*P52)</f>
        <v>0</v>
      </c>
      <c r="Y52" s="63">
        <f>($L52+SUM($W52:X52))*(Q$11*Q52)</f>
        <v>0</v>
      </c>
      <c r="Z52" s="63">
        <f>($L52+SUM($W52:Y52))*(R$11*R52)</f>
        <v>-0.08125</v>
      </c>
      <c r="AA52" s="63">
        <f>($L52+SUM($W52:Z52))*(S$11*S52)</f>
        <v>-0.1019425941780822</v>
      </c>
      <c r="AB52" s="63">
        <f>($L52+SUM($W52:AA52))*(T$11*T52)</f>
        <v>-0.10930363794838387</v>
      </c>
      <c r="AC52" s="63">
        <f>($L52+SUM($W52:AB52))*(U$11*U52)</f>
        <v>0</v>
      </c>
      <c r="AD52" s="63">
        <f>($L52+SUM($W52:AC52))*(V$11*V52)</f>
        <v>0</v>
      </c>
      <c r="AE52" s="110">
        <f t="shared" si="55"/>
        <v>-0.2924962321264661</v>
      </c>
    </row>
    <row r="53" spans="1:31" ht="12.75">
      <c r="A53" s="16">
        <v>10</v>
      </c>
      <c r="B53" s="15">
        <f t="shared" si="39"/>
        <v>42278</v>
      </c>
      <c r="C53" s="229">
        <f t="shared" si="40"/>
        <v>42312</v>
      </c>
      <c r="D53" s="229">
        <f t="shared" si="40"/>
        <v>42327</v>
      </c>
      <c r="E53" s="70" t="s">
        <v>308</v>
      </c>
      <c r="F53" s="3">
        <v>9</v>
      </c>
      <c r="G53" s="323">
        <v>105</v>
      </c>
      <c r="H53" s="232">
        <f t="shared" si="36"/>
        <v>1.44</v>
      </c>
      <c r="I53" s="232">
        <f t="shared" si="8"/>
        <v>1.34</v>
      </c>
      <c r="J53" s="55">
        <f t="shared" si="42"/>
        <v>140.70000000000002</v>
      </c>
      <c r="K53" s="74">
        <f t="shared" si="43"/>
        <v>151.2</v>
      </c>
      <c r="L53" s="77">
        <f t="shared" si="44"/>
        <v>-10.499999999999972</v>
      </c>
      <c r="M53" s="75">
        <f t="shared" si="45"/>
        <v>-0.21717794907584953</v>
      </c>
      <c r="N53" s="76">
        <f t="shared" si="35"/>
        <v>-10.717177949075822</v>
      </c>
      <c r="O53" s="16">
        <f t="shared" si="46"/>
        <v>0</v>
      </c>
      <c r="P53" s="16">
        <f t="shared" si="47"/>
        <v>0</v>
      </c>
      <c r="Q53" s="16">
        <f t="shared" si="48"/>
        <v>0</v>
      </c>
      <c r="R53" s="16">
        <f t="shared" si="49"/>
        <v>43</v>
      </c>
      <c r="S53" s="16">
        <f t="shared" si="50"/>
        <v>91</v>
      </c>
      <c r="T53" s="16">
        <f t="shared" si="51"/>
        <v>91</v>
      </c>
      <c r="U53" s="16">
        <f t="shared" si="52"/>
        <v>0</v>
      </c>
      <c r="V53" s="106">
        <f t="shared" si="53"/>
        <v>0</v>
      </c>
      <c r="W53" s="141">
        <f t="shared" si="54"/>
        <v>0</v>
      </c>
      <c r="X53" s="63">
        <f>($L53+SUM($W53:W53))*(P$11*P53)</f>
        <v>0</v>
      </c>
      <c r="Y53" s="63">
        <f>($L53+SUM($W53:X53))*(Q$11*Q53)</f>
        <v>0</v>
      </c>
      <c r="Z53" s="63">
        <f>($L53+SUM($W53:Y53))*(R$11*R53)</f>
        <v>-0.040202054794520437</v>
      </c>
      <c r="AA53" s="63">
        <f>($L53+SUM($W53:Z53))*(S$11*S53)</f>
        <v>-0.08540451390973892</v>
      </c>
      <c r="AB53" s="63">
        <f>($L53+SUM($W53:AA53))*(T$11*T53)</f>
        <v>-0.09157138037159017</v>
      </c>
      <c r="AC53" s="63">
        <f>($L53+SUM($W53:AB53))*(U$11*U53)</f>
        <v>0</v>
      </c>
      <c r="AD53" s="63">
        <f>($L53+SUM($W53:AC53))*(V$11*V53)</f>
        <v>0</v>
      </c>
      <c r="AE53" s="110">
        <f t="shared" si="55"/>
        <v>-0.21717794907584953</v>
      </c>
    </row>
    <row r="54" spans="1:31" ht="12.75">
      <c r="A54" s="3">
        <v>11</v>
      </c>
      <c r="B54" s="15">
        <f t="shared" si="39"/>
        <v>42309</v>
      </c>
      <c r="C54" s="229">
        <f t="shared" si="40"/>
        <v>42341</v>
      </c>
      <c r="D54" s="229">
        <f t="shared" si="40"/>
        <v>42356</v>
      </c>
      <c r="E54" s="70" t="s">
        <v>308</v>
      </c>
      <c r="F54" s="3">
        <v>9</v>
      </c>
      <c r="G54" s="323">
        <v>122</v>
      </c>
      <c r="H54" s="232">
        <f t="shared" si="36"/>
        <v>1.44</v>
      </c>
      <c r="I54" s="232">
        <f t="shared" si="8"/>
        <v>1.34</v>
      </c>
      <c r="J54" s="55">
        <f t="shared" si="42"/>
        <v>163.48000000000002</v>
      </c>
      <c r="K54" s="74">
        <f t="shared" si="43"/>
        <v>175.68</v>
      </c>
      <c r="L54" s="77">
        <f t="shared" si="44"/>
        <v>-12.199999999999989</v>
      </c>
      <c r="M54" s="75">
        <f t="shared" si="45"/>
        <v>-0.22030840484656555</v>
      </c>
      <c r="N54" s="76">
        <f t="shared" si="35"/>
        <v>-12.420308404846555</v>
      </c>
      <c r="O54" s="16">
        <f t="shared" si="46"/>
        <v>0</v>
      </c>
      <c r="P54" s="16">
        <f t="shared" si="47"/>
        <v>0</v>
      </c>
      <c r="Q54" s="16">
        <f t="shared" si="48"/>
        <v>0</v>
      </c>
      <c r="R54" s="16">
        <f t="shared" si="49"/>
        <v>14</v>
      </c>
      <c r="S54" s="16">
        <f t="shared" si="50"/>
        <v>91</v>
      </c>
      <c r="T54" s="16">
        <f t="shared" si="51"/>
        <v>91</v>
      </c>
      <c r="U54" s="16">
        <f t="shared" si="52"/>
        <v>0</v>
      </c>
      <c r="V54" s="106">
        <f t="shared" si="53"/>
        <v>0</v>
      </c>
      <c r="W54" s="141">
        <f t="shared" si="54"/>
        <v>0</v>
      </c>
      <c r="X54" s="63">
        <f>($L54+SUM($W54:W54))*(P$11*P54)</f>
        <v>0</v>
      </c>
      <c r="Y54" s="63">
        <f>($L54+SUM($W54:X54))*(Q$11*Q54)</f>
        <v>0</v>
      </c>
      <c r="Z54" s="63">
        <f>($L54+SUM($W54:Y54))*(R$11*R54)</f>
        <v>-0.015208219178082178</v>
      </c>
      <c r="AA54" s="63">
        <f>($L54+SUM($W54:Z54))*(S$11*S54)</f>
        <v>-0.09897665289923052</v>
      </c>
      <c r="AB54" s="63">
        <f>($L54+SUM($W54:AA54))*(T$11*T54)</f>
        <v>-0.10612353276925286</v>
      </c>
      <c r="AC54" s="63">
        <f>($L54+SUM($W54:AB54))*(U$11*U54)</f>
        <v>0</v>
      </c>
      <c r="AD54" s="63">
        <f>($L54+SUM($W54:AC54))*(V$11*V54)</f>
        <v>0</v>
      </c>
      <c r="AE54" s="110">
        <f t="shared" si="55"/>
        <v>-0.22030840484656555</v>
      </c>
    </row>
    <row r="55" spans="1:31" ht="12.75">
      <c r="A55" s="3">
        <v>12</v>
      </c>
      <c r="B55" s="15">
        <f t="shared" si="39"/>
        <v>42339</v>
      </c>
      <c r="C55" s="229">
        <f t="shared" si="40"/>
        <v>42375</v>
      </c>
      <c r="D55" s="229">
        <f t="shared" si="40"/>
        <v>42390</v>
      </c>
      <c r="E55" s="70" t="s">
        <v>308</v>
      </c>
      <c r="F55" s="3">
        <v>9</v>
      </c>
      <c r="G55" s="324">
        <v>118</v>
      </c>
      <c r="H55" s="233">
        <f t="shared" si="36"/>
        <v>1.44</v>
      </c>
      <c r="I55" s="233">
        <f t="shared" si="8"/>
        <v>1.34</v>
      </c>
      <c r="J55" s="85">
        <f t="shared" si="42"/>
        <v>158.12</v>
      </c>
      <c r="K55" s="86">
        <f t="shared" si="43"/>
        <v>169.92</v>
      </c>
      <c r="L55" s="87">
        <f t="shared" si="44"/>
        <v>-11.799999999999983</v>
      </c>
      <c r="M55" s="328">
        <f t="shared" si="45"/>
        <v>-0.1769338126876835</v>
      </c>
      <c r="N55" s="89">
        <f t="shared" si="35"/>
        <v>-11.976933812687667</v>
      </c>
      <c r="O55" s="16">
        <f t="shared" si="46"/>
        <v>0</v>
      </c>
      <c r="P55" s="16">
        <f t="shared" si="47"/>
        <v>0</v>
      </c>
      <c r="Q55" s="16">
        <f t="shared" si="48"/>
        <v>0</v>
      </c>
      <c r="R55" s="16">
        <f t="shared" si="49"/>
        <v>0</v>
      </c>
      <c r="S55" s="16">
        <f t="shared" si="50"/>
        <v>71</v>
      </c>
      <c r="T55" s="16">
        <f t="shared" si="51"/>
        <v>91</v>
      </c>
      <c r="U55" s="16">
        <f t="shared" si="52"/>
        <v>0</v>
      </c>
      <c r="V55" s="106">
        <f t="shared" si="53"/>
        <v>0</v>
      </c>
      <c r="W55" s="141">
        <f t="shared" si="54"/>
        <v>0</v>
      </c>
      <c r="X55" s="63">
        <f>($L55+SUM($W55:W55))*(P$11*P55)</f>
        <v>0</v>
      </c>
      <c r="Y55" s="63">
        <f>($L55+SUM($W55:X55))*(Q$11*Q55)</f>
        <v>0</v>
      </c>
      <c r="Z55" s="63">
        <f>($L55+SUM($W55:Y55))*(R$11*R55)</f>
        <v>0</v>
      </c>
      <c r="AA55" s="63">
        <f>($L55+SUM($W55:Z55))*(S$11*S55)</f>
        <v>-0.0745986301369862</v>
      </c>
      <c r="AB55" s="63">
        <f>($L55+SUM($W55:AA55))*(T$11*T55)</f>
        <v>-0.1023351825506973</v>
      </c>
      <c r="AC55" s="63">
        <f>($L55+SUM($W55:AB55))*(U$11*U55)</f>
        <v>0</v>
      </c>
      <c r="AD55" s="63">
        <f>($L55+SUM($W55:AC55))*(V$11*V55)</f>
        <v>0</v>
      </c>
      <c r="AE55" s="110">
        <f t="shared" si="55"/>
        <v>-0.1769338126876835</v>
      </c>
    </row>
    <row r="56" spans="1:31" s="156" customFormat="1" ht="12.75">
      <c r="A56" s="16">
        <v>1</v>
      </c>
      <c r="B56" s="153">
        <f t="shared" si="16"/>
        <v>42005</v>
      </c>
      <c r="C56" s="228">
        <f aca="true" t="shared" si="56" ref="C56:D67">+C32</f>
        <v>42039</v>
      </c>
      <c r="D56" s="228">
        <f t="shared" si="56"/>
        <v>42054</v>
      </c>
      <c r="E56" s="154" t="s">
        <v>136</v>
      </c>
      <c r="F56" s="155">
        <v>9</v>
      </c>
      <c r="G56" s="321">
        <v>844</v>
      </c>
      <c r="H56" s="232">
        <f aca="true" t="shared" si="57" ref="H56:H61">$K$3</f>
        <v>2.3</v>
      </c>
      <c r="I56" s="232">
        <f t="shared" si="8"/>
        <v>1.34</v>
      </c>
      <c r="J56" s="56">
        <f t="shared" si="9"/>
        <v>1130.96</v>
      </c>
      <c r="K56" s="57">
        <f t="shared" si="32"/>
        <v>1941.1999999999998</v>
      </c>
      <c r="L56" s="58">
        <f t="shared" si="34"/>
        <v>-810.2399999999998</v>
      </c>
      <c r="M56" s="55">
        <f t="shared" si="37"/>
        <v>-37.024228066735716</v>
      </c>
      <c r="N56" s="29">
        <f t="shared" si="35"/>
        <v>-847.2642280667355</v>
      </c>
      <c r="O56" s="155">
        <f t="shared" si="26"/>
        <v>41</v>
      </c>
      <c r="P56" s="155">
        <f t="shared" si="27"/>
        <v>91</v>
      </c>
      <c r="Q56" s="155">
        <f t="shared" si="28"/>
        <v>92</v>
      </c>
      <c r="R56" s="155">
        <f t="shared" si="29"/>
        <v>92</v>
      </c>
      <c r="S56" s="155">
        <f t="shared" si="29"/>
        <v>91</v>
      </c>
      <c r="T56" s="155">
        <f t="shared" si="29"/>
        <v>91</v>
      </c>
      <c r="U56" s="155">
        <f t="shared" si="29"/>
        <v>0</v>
      </c>
      <c r="V56" s="157">
        <f>IF(W$8&lt;V$8,0,IF($D56&lt;V$8,V$12,IF($D56&lt;W$8,W$8-$D56,0)))</f>
        <v>0</v>
      </c>
      <c r="W56" s="158">
        <f>$L56*O$11*O56</f>
        <v>-2.9579309589041087</v>
      </c>
      <c r="X56" s="159">
        <f>($L56+SUM($W56:W56))*(P$11*P56)</f>
        <v>-6.589131180303995</v>
      </c>
      <c r="Y56" s="159">
        <f>($L56+SUM($W56:X56))*(Q$11*Q56)</f>
        <v>-6.715515933688305</v>
      </c>
      <c r="Z56" s="159">
        <f>($L56+SUM($W56:Y56))*(R$11*R56)</f>
        <v>-6.770527968323177</v>
      </c>
      <c r="AA56" s="159">
        <f>($L56+SUM($W56:Z56))*(S$11*S56)</f>
        <v>-6.751795098950429</v>
      </c>
      <c r="AB56" s="159">
        <f>($L56+SUM($W56:AA56))*(T$11*T56)</f>
        <v>-7.2393269265657</v>
      </c>
      <c r="AC56" s="159">
        <f>($L56+SUM($W56:AB56))*(U$11*U56)</f>
        <v>0</v>
      </c>
      <c r="AD56" s="159">
        <f>($L56+SUM($W56:AC56))*(V$11*V56)</f>
        <v>0</v>
      </c>
      <c r="AE56" s="109">
        <f aca="true" t="shared" si="58" ref="AE56:AE61">SUM(W56:AD56)</f>
        <v>-37.024228066735716</v>
      </c>
    </row>
    <row r="57" spans="1:31" ht="12.75">
      <c r="A57" s="3">
        <v>2</v>
      </c>
      <c r="B57" s="15">
        <f t="shared" si="16"/>
        <v>42036</v>
      </c>
      <c r="C57" s="229">
        <f t="shared" si="56"/>
        <v>42067</v>
      </c>
      <c r="D57" s="229">
        <f t="shared" si="56"/>
        <v>42082</v>
      </c>
      <c r="E57" s="70" t="s">
        <v>136</v>
      </c>
      <c r="F57" s="3">
        <v>9</v>
      </c>
      <c r="G57" s="321">
        <v>761</v>
      </c>
      <c r="H57" s="232">
        <f t="shared" si="57"/>
        <v>2.3</v>
      </c>
      <c r="I57" s="232">
        <f t="shared" si="8"/>
        <v>1.34</v>
      </c>
      <c r="J57" s="56">
        <f t="shared" si="9"/>
        <v>1019.74</v>
      </c>
      <c r="K57" s="57">
        <f t="shared" si="32"/>
        <v>1750.3</v>
      </c>
      <c r="L57" s="58">
        <f t="shared" si="34"/>
        <v>-730.56</v>
      </c>
      <c r="M57" s="55">
        <f t="shared" si="37"/>
        <v>-31.48552219081988</v>
      </c>
      <c r="N57" s="29">
        <f t="shared" si="35"/>
        <v>-762.0455221908198</v>
      </c>
      <c r="O57" s="16">
        <f t="shared" si="26"/>
        <v>13</v>
      </c>
      <c r="P57" s="16">
        <f t="shared" si="27"/>
        <v>91</v>
      </c>
      <c r="Q57" s="16">
        <f t="shared" si="28"/>
        <v>92</v>
      </c>
      <c r="R57" s="16">
        <f t="shared" si="29"/>
        <v>92</v>
      </c>
      <c r="S57" s="16">
        <f t="shared" si="29"/>
        <v>91</v>
      </c>
      <c r="T57" s="16">
        <f t="shared" si="29"/>
        <v>91</v>
      </c>
      <c r="U57" s="16">
        <f t="shared" si="29"/>
        <v>0</v>
      </c>
      <c r="V57" s="106">
        <f t="shared" si="17"/>
        <v>0</v>
      </c>
      <c r="W57" s="141">
        <f aca="true" t="shared" si="59" ref="W57:W67">$L57*O$11*O57</f>
        <v>-0.8456482191780821</v>
      </c>
      <c r="X57" s="63">
        <f>($L57+SUM($W57:W57))*(P$11*P57)</f>
        <v>-5.9263896016663535</v>
      </c>
      <c r="Y57" s="63">
        <f>($L57+SUM($W57:X57))*(Q$11*Q57)</f>
        <v>-6.040062446806368</v>
      </c>
      <c r="Z57" s="63">
        <f>($L57+SUM($W57:Y57))*(R$11*R57)</f>
        <v>-6.089541314521302</v>
      </c>
      <c r="AA57" s="63">
        <f>($L57+SUM($W57:Z57))*(S$11*S57)</f>
        <v>-6.072692616381572</v>
      </c>
      <c r="AB57" s="63">
        <f>($L57+SUM($W57:AA57))*(T$11*T57)</f>
        <v>-6.511187992266203</v>
      </c>
      <c r="AC57" s="63">
        <f>($L57+SUM($W57:AB57))*(U$11*U57)</f>
        <v>0</v>
      </c>
      <c r="AD57" s="63">
        <f>($L57+SUM($W57:AC57))*(V$11*V57)</f>
        <v>0</v>
      </c>
      <c r="AE57" s="110">
        <f t="shared" si="58"/>
        <v>-31.48552219081988</v>
      </c>
    </row>
    <row r="58" spans="1:31" ht="12.75">
      <c r="A58" s="3">
        <v>3</v>
      </c>
      <c r="B58" s="15">
        <f t="shared" si="16"/>
        <v>42064</v>
      </c>
      <c r="C58" s="229">
        <f t="shared" si="56"/>
        <v>42100</v>
      </c>
      <c r="D58" s="229">
        <f t="shared" si="56"/>
        <v>42115</v>
      </c>
      <c r="E58" s="70" t="s">
        <v>136</v>
      </c>
      <c r="F58" s="3">
        <v>9</v>
      </c>
      <c r="G58" s="321">
        <v>666</v>
      </c>
      <c r="H58" s="232">
        <f t="shared" si="57"/>
        <v>2.3</v>
      </c>
      <c r="I58" s="232">
        <f t="shared" si="8"/>
        <v>1.34</v>
      </c>
      <c r="J58" s="56">
        <f t="shared" si="9"/>
        <v>892.44</v>
      </c>
      <c r="K58" s="57">
        <f t="shared" si="32"/>
        <v>1531.8</v>
      </c>
      <c r="L58" s="58">
        <f>+J58-K58</f>
        <v>-639.3599999999999</v>
      </c>
      <c r="M58" s="55">
        <f t="shared" si="37"/>
        <v>-25.60717044965567</v>
      </c>
      <c r="N58" s="29">
        <f>SUM(L58:M58)</f>
        <v>-664.9671704496556</v>
      </c>
      <c r="O58" s="16">
        <f aca="true" t="shared" si="60" ref="O58:U58">IF($D58&lt;O$8,O$12,IF($D58&lt;P$8,P$8-$D58,0))</f>
        <v>0</v>
      </c>
      <c r="P58" s="16">
        <f t="shared" si="60"/>
        <v>71</v>
      </c>
      <c r="Q58" s="16">
        <f t="shared" si="60"/>
        <v>92</v>
      </c>
      <c r="R58" s="16">
        <f t="shared" si="60"/>
        <v>92</v>
      </c>
      <c r="S58" s="16">
        <f t="shared" si="60"/>
        <v>91</v>
      </c>
      <c r="T58" s="16">
        <f t="shared" si="60"/>
        <v>91</v>
      </c>
      <c r="U58" s="16">
        <f t="shared" si="60"/>
        <v>0</v>
      </c>
      <c r="V58" s="106">
        <f>IF(W$8&lt;V$8,0,IF($D58&lt;V$8,V$12,IF($D58&lt;W$8,W$8-$D58,0)))</f>
        <v>0</v>
      </c>
      <c r="W58" s="141">
        <f>$L58*O$11*O58</f>
        <v>0</v>
      </c>
      <c r="X58" s="63">
        <f>($L58+SUM($W58:W58))*(P$11*P58)</f>
        <v>-4.041981369863013</v>
      </c>
      <c r="Y58" s="63">
        <f>($L58+SUM($W58:X58))*(Q$11*Q58)</f>
        <v>-5.2706080117695615</v>
      </c>
      <c r="Z58" s="63">
        <f>($L58+SUM($W58:Y58))*(R$11*R58)</f>
        <v>-5.313783677400222</v>
      </c>
      <c r="AA58" s="63">
        <f>($L58+SUM($W58:Z58))*(S$11*S58)</f>
        <v>-5.299081365265997</v>
      </c>
      <c r="AB58" s="63">
        <f>($L58+SUM($W58:AA58))*(T$11*T58)</f>
        <v>-5.681716025356876</v>
      </c>
      <c r="AC58" s="63">
        <f>($L58+SUM($W58:AB58))*(U$11*U58)</f>
        <v>0</v>
      </c>
      <c r="AD58" s="63">
        <f>($L58+SUM($W58:AC58))*(V$11*V58)</f>
        <v>0</v>
      </c>
      <c r="AE58" s="110">
        <f t="shared" si="58"/>
        <v>-25.60717044965567</v>
      </c>
    </row>
    <row r="59" spans="1:31" ht="12.75">
      <c r="A59" s="16">
        <v>4</v>
      </c>
      <c r="B59" s="15">
        <f t="shared" si="16"/>
        <v>42095</v>
      </c>
      <c r="C59" s="229">
        <f t="shared" si="56"/>
        <v>42129</v>
      </c>
      <c r="D59" s="229">
        <f t="shared" si="56"/>
        <v>42144</v>
      </c>
      <c r="E59" s="70" t="s">
        <v>136</v>
      </c>
      <c r="F59" s="3">
        <v>9</v>
      </c>
      <c r="G59" s="321">
        <v>420</v>
      </c>
      <c r="H59" s="232">
        <f t="shared" si="57"/>
        <v>2.3</v>
      </c>
      <c r="I59" s="232">
        <f t="shared" si="8"/>
        <v>1.34</v>
      </c>
      <c r="J59" s="56">
        <f t="shared" si="9"/>
        <v>562.8000000000001</v>
      </c>
      <c r="K59" s="57">
        <f t="shared" si="32"/>
        <v>965.9999999999999</v>
      </c>
      <c r="L59" s="58">
        <f aca="true" t="shared" si="61" ref="L59:L69">+J59-K59</f>
        <v>-403.1999999999998</v>
      </c>
      <c r="M59" s="55">
        <f t="shared" si="37"/>
        <v>-15.072629982136672</v>
      </c>
      <c r="N59" s="29">
        <f aca="true" t="shared" si="62" ref="N59:N69">SUM(L59:M59)</f>
        <v>-418.2726299821365</v>
      </c>
      <c r="O59" s="16">
        <f t="shared" si="26"/>
        <v>0</v>
      </c>
      <c r="P59" s="16">
        <f t="shared" si="27"/>
        <v>42</v>
      </c>
      <c r="Q59" s="16">
        <f t="shared" si="28"/>
        <v>92</v>
      </c>
      <c r="R59" s="16">
        <f t="shared" si="29"/>
        <v>92</v>
      </c>
      <c r="S59" s="16">
        <f t="shared" si="29"/>
        <v>91</v>
      </c>
      <c r="T59" s="16">
        <f t="shared" si="29"/>
        <v>91</v>
      </c>
      <c r="U59" s="16">
        <f t="shared" si="29"/>
        <v>0</v>
      </c>
      <c r="V59" s="106">
        <f t="shared" si="17"/>
        <v>0</v>
      </c>
      <c r="W59" s="141">
        <f t="shared" si="59"/>
        <v>0</v>
      </c>
      <c r="X59" s="63">
        <f>($L59+SUM($W59:W59))*(P$11*P59)</f>
        <v>-1.5078575342465748</v>
      </c>
      <c r="Y59" s="63">
        <f>($L59+SUM($W59:X59))*(Q$11*Q59)</f>
        <v>-3.3152780658284837</v>
      </c>
      <c r="Z59" s="63">
        <f>($L59+SUM($W59:Y59))*(R$11*R59)</f>
        <v>-3.3424360971074623</v>
      </c>
      <c r="AA59" s="63">
        <f>($L59+SUM($W59:Z59))*(S$11*S59)</f>
        <v>-3.333188159710731</v>
      </c>
      <c r="AB59" s="63">
        <f>($L59+SUM($W59:AA59))*(T$11*T59)</f>
        <v>-3.573870125243418</v>
      </c>
      <c r="AC59" s="63">
        <f>($L59+SUM($W59:AB59))*(U$11*U59)</f>
        <v>0</v>
      </c>
      <c r="AD59" s="63">
        <f>($L59+SUM($W59:AC59))*(V$11*V59)</f>
        <v>0</v>
      </c>
      <c r="AE59" s="110">
        <f t="shared" si="58"/>
        <v>-15.072629982136672</v>
      </c>
    </row>
    <row r="60" spans="1:31" ht="12.75">
      <c r="A60" s="3">
        <v>5</v>
      </c>
      <c r="B60" s="15">
        <f t="shared" si="16"/>
        <v>42125</v>
      </c>
      <c r="C60" s="229">
        <f t="shared" si="56"/>
        <v>42158</v>
      </c>
      <c r="D60" s="229">
        <f t="shared" si="56"/>
        <v>42173</v>
      </c>
      <c r="E60" s="30" t="s">
        <v>136</v>
      </c>
      <c r="F60" s="3">
        <v>9</v>
      </c>
      <c r="G60" s="321">
        <v>601</v>
      </c>
      <c r="H60" s="232">
        <f t="shared" si="57"/>
        <v>2.3</v>
      </c>
      <c r="I60" s="232">
        <f t="shared" si="8"/>
        <v>1.34</v>
      </c>
      <c r="J60" s="56">
        <f t="shared" si="9"/>
        <v>805.34</v>
      </c>
      <c r="K60" s="57">
        <f t="shared" si="32"/>
        <v>1382.3</v>
      </c>
      <c r="L60" s="58">
        <f t="shared" si="61"/>
        <v>-576.9599999999999</v>
      </c>
      <c r="M60" s="55">
        <f t="shared" si="37"/>
        <v>-20.02845938780835</v>
      </c>
      <c r="N60" s="29">
        <f t="shared" si="62"/>
        <v>-596.9884593878082</v>
      </c>
      <c r="O60" s="16">
        <f t="shared" si="26"/>
        <v>0</v>
      </c>
      <c r="P60" s="16">
        <f t="shared" si="27"/>
        <v>13</v>
      </c>
      <c r="Q60" s="16">
        <f t="shared" si="28"/>
        <v>92</v>
      </c>
      <c r="R60" s="16">
        <f aca="true" t="shared" si="63" ref="R60:U74">IF($D60&lt;R$8,R$12,IF($D60&lt;S$8,S$8-$D60,0))</f>
        <v>92</v>
      </c>
      <c r="S60" s="16">
        <f t="shared" si="63"/>
        <v>91</v>
      </c>
      <c r="T60" s="16">
        <f t="shared" si="63"/>
        <v>91</v>
      </c>
      <c r="U60" s="16">
        <f t="shared" si="63"/>
        <v>0</v>
      </c>
      <c r="V60" s="106">
        <f t="shared" si="17"/>
        <v>0</v>
      </c>
      <c r="W60" s="141">
        <f t="shared" si="59"/>
        <v>0</v>
      </c>
      <c r="X60" s="63">
        <f>($L60+SUM($W60:W60))*(P$11*P60)</f>
        <v>-0.6678509589041095</v>
      </c>
      <c r="Y60" s="63">
        <f>($L60+SUM($W60:X60))*(Q$11*Q60)</f>
        <v>-4.731800751690748</v>
      </c>
      <c r="Z60" s="63">
        <f>($L60+SUM($W60:Y60))*(R$11*R60)</f>
        <v>-4.770562626341584</v>
      </c>
      <c r="AA60" s="63">
        <f>($L60+SUM($W60:Z60))*(S$11*S60)</f>
        <v>-4.7573633120588745</v>
      </c>
      <c r="AB60" s="63">
        <f>($L60+SUM($W60:AA60))*(T$11*T60)</f>
        <v>-5.100881738813036</v>
      </c>
      <c r="AC60" s="63">
        <f>($L60+SUM($W60:AB60))*(U$11*U60)</f>
        <v>0</v>
      </c>
      <c r="AD60" s="63">
        <f>($L60+SUM($W60:AC60))*(V$11*V60)</f>
        <v>0</v>
      </c>
      <c r="AE60" s="110">
        <f t="shared" si="58"/>
        <v>-20.02845938780835</v>
      </c>
    </row>
    <row r="61" spans="1:31" ht="12.75">
      <c r="A61" s="3">
        <v>6</v>
      </c>
      <c r="B61" s="15">
        <f t="shared" si="16"/>
        <v>42156</v>
      </c>
      <c r="C61" s="229">
        <f t="shared" si="56"/>
        <v>42191</v>
      </c>
      <c r="D61" s="229">
        <f t="shared" si="56"/>
        <v>42206</v>
      </c>
      <c r="E61" s="30" t="s">
        <v>136</v>
      </c>
      <c r="F61" s="3">
        <v>9</v>
      </c>
      <c r="G61" s="321">
        <v>752</v>
      </c>
      <c r="H61" s="232">
        <f t="shared" si="57"/>
        <v>2.3</v>
      </c>
      <c r="I61" s="232">
        <f t="shared" si="8"/>
        <v>1.34</v>
      </c>
      <c r="J61" s="56">
        <f t="shared" si="9"/>
        <v>1007.6800000000001</v>
      </c>
      <c r="K61" s="57">
        <f t="shared" si="32"/>
        <v>1729.6</v>
      </c>
      <c r="L61" s="77">
        <f t="shared" si="61"/>
        <v>-721.9199999999998</v>
      </c>
      <c r="M61" s="78">
        <f t="shared" si="37"/>
        <v>-22.879006915776092</v>
      </c>
      <c r="N61" s="76">
        <f t="shared" si="62"/>
        <v>-744.799006915776</v>
      </c>
      <c r="O61" s="16">
        <f t="shared" si="26"/>
        <v>0</v>
      </c>
      <c r="P61" s="16">
        <f t="shared" si="27"/>
        <v>0</v>
      </c>
      <c r="Q61" s="16">
        <f t="shared" si="28"/>
        <v>72</v>
      </c>
      <c r="R61" s="16">
        <f t="shared" si="63"/>
        <v>92</v>
      </c>
      <c r="S61" s="16">
        <f t="shared" si="63"/>
        <v>91</v>
      </c>
      <c r="T61" s="16">
        <f t="shared" si="63"/>
        <v>91</v>
      </c>
      <c r="U61" s="16">
        <f t="shared" si="63"/>
        <v>0</v>
      </c>
      <c r="V61" s="106">
        <f t="shared" si="17"/>
        <v>0</v>
      </c>
      <c r="W61" s="141">
        <f t="shared" si="59"/>
        <v>0</v>
      </c>
      <c r="X61" s="63">
        <f>($L61+SUM($W61:W61))*(P$11*P61)</f>
        <v>0</v>
      </c>
      <c r="Y61" s="63">
        <f>($L61+SUM($W61:X61))*(Q$11*Q61)</f>
        <v>-4.628199452054793</v>
      </c>
      <c r="Z61" s="63">
        <f>($L61+SUM($W61:Y61))*(R$11*R61)</f>
        <v>-5.951723606470255</v>
      </c>
      <c r="AA61" s="63">
        <f>($L61+SUM($W61:Z61))*(S$11*S61)</f>
        <v>-5.935256225878322</v>
      </c>
      <c r="AB61" s="63">
        <f>($L61+SUM($W61:AA61))*(T$11*T61)</f>
        <v>-6.363827631372721</v>
      </c>
      <c r="AC61" s="63">
        <f>($L61+SUM($W61:AB61))*(U$11*U61)</f>
        <v>0</v>
      </c>
      <c r="AD61" s="63">
        <f>($L61+SUM($W61:AC61))*(V$11*V61)</f>
        <v>0</v>
      </c>
      <c r="AE61" s="110">
        <f t="shared" si="58"/>
        <v>-22.879006915776092</v>
      </c>
    </row>
    <row r="62" spans="1:31" ht="12.75">
      <c r="A62" s="16">
        <v>7</v>
      </c>
      <c r="B62" s="15">
        <f t="shared" si="16"/>
        <v>42186</v>
      </c>
      <c r="C62" s="229">
        <f t="shared" si="56"/>
        <v>42221</v>
      </c>
      <c r="D62" s="229">
        <f t="shared" si="56"/>
        <v>42236</v>
      </c>
      <c r="E62" s="30" t="s">
        <v>136</v>
      </c>
      <c r="F62" s="3">
        <v>9</v>
      </c>
      <c r="G62" s="321">
        <v>845</v>
      </c>
      <c r="H62" s="232">
        <f aca="true" t="shared" si="64" ref="H62:H67">$K$8</f>
        <v>1.44</v>
      </c>
      <c r="I62" s="232">
        <f t="shared" si="8"/>
        <v>1.34</v>
      </c>
      <c r="J62" s="56">
        <f t="shared" si="9"/>
        <v>1132.3</v>
      </c>
      <c r="K62" s="74">
        <f t="shared" si="32"/>
        <v>1216.8</v>
      </c>
      <c r="L62" s="77">
        <f t="shared" si="61"/>
        <v>-84.5</v>
      </c>
      <c r="M62" s="75">
        <f t="shared" si="37"/>
        <v>-2.4465752163084096</v>
      </c>
      <c r="N62" s="76">
        <f t="shared" si="62"/>
        <v>-86.9465752163084</v>
      </c>
      <c r="O62" s="16">
        <f t="shared" si="26"/>
        <v>0</v>
      </c>
      <c r="P62" s="16">
        <f t="shared" si="27"/>
        <v>0</v>
      </c>
      <c r="Q62" s="16">
        <f t="shared" si="28"/>
        <v>42</v>
      </c>
      <c r="R62" s="16">
        <f t="shared" si="63"/>
        <v>92</v>
      </c>
      <c r="S62" s="16">
        <f t="shared" si="63"/>
        <v>91</v>
      </c>
      <c r="T62" s="16">
        <f t="shared" si="63"/>
        <v>91</v>
      </c>
      <c r="U62" s="16">
        <f t="shared" si="63"/>
        <v>0</v>
      </c>
      <c r="V62" s="106">
        <f t="shared" si="17"/>
        <v>0</v>
      </c>
      <c r="W62" s="141">
        <f t="shared" si="59"/>
        <v>0</v>
      </c>
      <c r="X62" s="63">
        <f>($L62+SUM($W62:W62))*(P$11*P62)</f>
        <v>0</v>
      </c>
      <c r="Y62" s="63">
        <f>($L62+SUM($W62:X62))*(Q$11*Q62)</f>
        <v>-0.3160068493150685</v>
      </c>
      <c r="Z62" s="63">
        <f>($L62+SUM($W62:Y62))*(R$11*R62)</f>
        <v>-0.6947941382998686</v>
      </c>
      <c r="AA62" s="63">
        <f>($L62+SUM($W62:Z62))*(S$11*S62)</f>
        <v>-0.6928717641667704</v>
      </c>
      <c r="AB62" s="63">
        <f>($L62+SUM($W62:AA62))*(T$11*T62)</f>
        <v>-0.7429024645267018</v>
      </c>
      <c r="AC62" s="63">
        <f>($L62+SUM($W62:AB62))*(U$11*U62)</f>
        <v>0</v>
      </c>
      <c r="AD62" s="63">
        <f>($L62+SUM($W62:AC62))*(V$11*V62)</f>
        <v>0</v>
      </c>
      <c r="AE62" s="110">
        <f aca="true" t="shared" si="65" ref="AE62:AE67">SUM(W62:AD62)</f>
        <v>-2.4465752163084096</v>
      </c>
    </row>
    <row r="63" spans="1:31" ht="12.75">
      <c r="A63" s="3">
        <v>8</v>
      </c>
      <c r="B63" s="15">
        <f t="shared" si="16"/>
        <v>42217</v>
      </c>
      <c r="C63" s="229">
        <f t="shared" si="56"/>
        <v>42250</v>
      </c>
      <c r="D63" s="229">
        <f t="shared" si="56"/>
        <v>42265</v>
      </c>
      <c r="E63" s="30" t="s">
        <v>136</v>
      </c>
      <c r="F63" s="3">
        <v>9</v>
      </c>
      <c r="G63" s="321">
        <v>860</v>
      </c>
      <c r="H63" s="232">
        <f t="shared" si="64"/>
        <v>1.44</v>
      </c>
      <c r="I63" s="232">
        <f t="shared" si="8"/>
        <v>1.34</v>
      </c>
      <c r="J63" s="56">
        <f t="shared" si="9"/>
        <v>1152.4</v>
      </c>
      <c r="K63" s="74">
        <f t="shared" si="32"/>
        <v>1238.3999999999999</v>
      </c>
      <c r="L63" s="77">
        <f t="shared" si="61"/>
        <v>-85.99999999999977</v>
      </c>
      <c r="M63" s="75">
        <f t="shared" si="37"/>
        <v>-2.26235871735588</v>
      </c>
      <c r="N63" s="76">
        <f t="shared" si="62"/>
        <v>-88.26235871735565</v>
      </c>
      <c r="O63" s="16">
        <f t="shared" si="26"/>
        <v>0</v>
      </c>
      <c r="P63" s="16">
        <f t="shared" si="27"/>
        <v>0</v>
      </c>
      <c r="Q63" s="16">
        <f t="shared" si="28"/>
        <v>13</v>
      </c>
      <c r="R63" s="16">
        <f t="shared" si="63"/>
        <v>92</v>
      </c>
      <c r="S63" s="16">
        <f t="shared" si="63"/>
        <v>91</v>
      </c>
      <c r="T63" s="16">
        <f t="shared" si="63"/>
        <v>91</v>
      </c>
      <c r="U63" s="16">
        <f t="shared" si="63"/>
        <v>0</v>
      </c>
      <c r="V63" s="106">
        <f t="shared" si="17"/>
        <v>0</v>
      </c>
      <c r="W63" s="141">
        <f t="shared" si="59"/>
        <v>0</v>
      </c>
      <c r="X63" s="63">
        <f>($L63+SUM($W63:W63))*(P$11*P63)</f>
        <v>0</v>
      </c>
      <c r="Y63" s="63">
        <f>($L63+SUM($W63:X63))*(Q$11*Q63)</f>
        <v>-0.09954794520547919</v>
      </c>
      <c r="Z63" s="63">
        <f>($L63+SUM($W63:Y63))*(R$11*R63)</f>
        <v>-0.7053086256333251</v>
      </c>
      <c r="AA63" s="63">
        <f>($L63+SUM($W63:Z63))*(S$11*S63)</f>
        <v>-0.7033571597486441</v>
      </c>
      <c r="AB63" s="63">
        <f>($L63+SUM($W63:AA63))*(T$11*T63)</f>
        <v>-0.7541449867684314</v>
      </c>
      <c r="AC63" s="63">
        <f>($L63+SUM($W63:AB63))*(U$11*U63)</f>
        <v>0</v>
      </c>
      <c r="AD63" s="63">
        <f>($L63+SUM($W63:AC63))*(V$11*V63)</f>
        <v>0</v>
      </c>
      <c r="AE63" s="110">
        <f t="shared" si="65"/>
        <v>-2.26235871735588</v>
      </c>
    </row>
    <row r="64" spans="1:31" ht="12.75">
      <c r="A64" s="3">
        <v>9</v>
      </c>
      <c r="B64" s="15">
        <f t="shared" si="16"/>
        <v>42248</v>
      </c>
      <c r="C64" s="229">
        <f t="shared" si="56"/>
        <v>42282</v>
      </c>
      <c r="D64" s="229">
        <f t="shared" si="56"/>
        <v>42297</v>
      </c>
      <c r="E64" s="30" t="s">
        <v>136</v>
      </c>
      <c r="F64" s="3">
        <v>9</v>
      </c>
      <c r="G64" s="321">
        <v>719</v>
      </c>
      <c r="H64" s="232">
        <f t="shared" si="64"/>
        <v>1.44</v>
      </c>
      <c r="I64" s="232">
        <f aca="true" t="shared" si="66" ref="I64:I95">$J$3</f>
        <v>1.34</v>
      </c>
      <c r="J64" s="56">
        <f t="shared" si="9"/>
        <v>963.46</v>
      </c>
      <c r="K64" s="74">
        <f t="shared" si="32"/>
        <v>1035.36</v>
      </c>
      <c r="L64" s="77">
        <f t="shared" si="61"/>
        <v>-71.89999999999986</v>
      </c>
      <c r="M64" s="75">
        <f t="shared" si="37"/>
        <v>-1.6824383271914294</v>
      </c>
      <c r="N64" s="76">
        <f t="shared" si="62"/>
        <v>-73.5824383271913</v>
      </c>
      <c r="O64" s="16">
        <f t="shared" si="26"/>
        <v>0</v>
      </c>
      <c r="P64" s="16">
        <f t="shared" si="27"/>
        <v>0</v>
      </c>
      <c r="Q64" s="16">
        <f t="shared" si="28"/>
        <v>0</v>
      </c>
      <c r="R64" s="16">
        <f t="shared" si="63"/>
        <v>73</v>
      </c>
      <c r="S64" s="16">
        <f t="shared" si="63"/>
        <v>91</v>
      </c>
      <c r="T64" s="16">
        <f t="shared" si="63"/>
        <v>91</v>
      </c>
      <c r="U64" s="16">
        <f t="shared" si="63"/>
        <v>0</v>
      </c>
      <c r="V64" s="106">
        <f t="shared" si="17"/>
        <v>0</v>
      </c>
      <c r="W64" s="141">
        <f t="shared" si="59"/>
        <v>0</v>
      </c>
      <c r="X64" s="63">
        <f>($L64+SUM($W64:W64))*(P$11*P64)</f>
        <v>0</v>
      </c>
      <c r="Y64" s="63">
        <f>($L64+SUM($W64:X64))*(Q$11*Q64)</f>
        <v>0</v>
      </c>
      <c r="Z64" s="63">
        <f>($L64+SUM($W64:Y64))*(R$11*R64)</f>
        <v>-0.4673499999999991</v>
      </c>
      <c r="AA64" s="63">
        <f>($L64+SUM($W64:Z64))*(S$11*S64)</f>
        <v>-0.5863738017123277</v>
      </c>
      <c r="AB64" s="63">
        <f>($L64+SUM($W64:AA64))*(T$11*T64)</f>
        <v>-0.6287145254791027</v>
      </c>
      <c r="AC64" s="63">
        <f>($L64+SUM($W64:AB64))*(U$11*U64)</f>
        <v>0</v>
      </c>
      <c r="AD64" s="63">
        <f>($L64+SUM($W64:AC64))*(V$11*V64)</f>
        <v>0</v>
      </c>
      <c r="AE64" s="110">
        <f t="shared" si="65"/>
        <v>-1.6824383271914294</v>
      </c>
    </row>
    <row r="65" spans="1:31" ht="12.75">
      <c r="A65" s="16">
        <v>10</v>
      </c>
      <c r="B65" s="15">
        <f t="shared" si="16"/>
        <v>42278</v>
      </c>
      <c r="C65" s="229">
        <f t="shared" si="56"/>
        <v>42312</v>
      </c>
      <c r="D65" s="229">
        <f t="shared" si="56"/>
        <v>42327</v>
      </c>
      <c r="E65" s="30" t="s">
        <v>136</v>
      </c>
      <c r="F65" s="3">
        <v>9</v>
      </c>
      <c r="G65" s="321">
        <v>568</v>
      </c>
      <c r="H65" s="232">
        <f t="shared" si="64"/>
        <v>1.44</v>
      </c>
      <c r="I65" s="232">
        <f t="shared" si="66"/>
        <v>1.34</v>
      </c>
      <c r="J65" s="56">
        <f t="shared" si="9"/>
        <v>761.12</v>
      </c>
      <c r="K65" s="74">
        <f t="shared" si="32"/>
        <v>817.92</v>
      </c>
      <c r="L65" s="77">
        <f t="shared" si="61"/>
        <v>-56.799999999999955</v>
      </c>
      <c r="M65" s="75">
        <f t="shared" si="37"/>
        <v>-1.1748292864293597</v>
      </c>
      <c r="N65" s="76">
        <f t="shared" si="62"/>
        <v>-57.97482928642931</v>
      </c>
      <c r="O65" s="16">
        <f t="shared" si="26"/>
        <v>0</v>
      </c>
      <c r="P65" s="16">
        <f t="shared" si="27"/>
        <v>0</v>
      </c>
      <c r="Q65" s="16">
        <f t="shared" si="28"/>
        <v>0</v>
      </c>
      <c r="R65" s="16">
        <f t="shared" si="63"/>
        <v>43</v>
      </c>
      <c r="S65" s="16">
        <f t="shared" si="63"/>
        <v>91</v>
      </c>
      <c r="T65" s="16">
        <f t="shared" si="63"/>
        <v>91</v>
      </c>
      <c r="U65" s="16">
        <f t="shared" si="63"/>
        <v>0</v>
      </c>
      <c r="V65" s="106">
        <f t="shared" si="17"/>
        <v>0</v>
      </c>
      <c r="W65" s="141">
        <f t="shared" si="59"/>
        <v>0</v>
      </c>
      <c r="X65" s="63">
        <f>($L65+SUM($W65:W65))*(P$11*P65)</f>
        <v>0</v>
      </c>
      <c r="Y65" s="63">
        <f>($L65+SUM($W65:X65))*(Q$11*Q65)</f>
        <v>0</v>
      </c>
      <c r="Z65" s="63">
        <f>($L65+SUM($W65:Y65))*(R$11*R65)</f>
        <v>-0.21747397260273954</v>
      </c>
      <c r="AA65" s="63">
        <f>($L65+SUM($W65:Z65))*(S$11*S65)</f>
        <v>-0.461997751435541</v>
      </c>
      <c r="AB65" s="63">
        <f>($L65+SUM($W65:AA65))*(T$11*T65)</f>
        <v>-0.49535756239107914</v>
      </c>
      <c r="AC65" s="63">
        <f>($L65+SUM($W65:AB65))*(U$11*U65)</f>
        <v>0</v>
      </c>
      <c r="AD65" s="63">
        <f>($L65+SUM($W65:AC65))*(V$11*V65)</f>
        <v>0</v>
      </c>
      <c r="AE65" s="110">
        <f t="shared" si="65"/>
        <v>-1.1748292864293597</v>
      </c>
    </row>
    <row r="66" spans="1:31" ht="12.75">
      <c r="A66" s="3">
        <v>11</v>
      </c>
      <c r="B66" s="15">
        <f t="shared" si="16"/>
        <v>42309</v>
      </c>
      <c r="C66" s="229">
        <f t="shared" si="56"/>
        <v>42341</v>
      </c>
      <c r="D66" s="229">
        <f t="shared" si="56"/>
        <v>42356</v>
      </c>
      <c r="E66" s="30" t="s">
        <v>136</v>
      </c>
      <c r="F66" s="3">
        <v>9</v>
      </c>
      <c r="G66" s="321">
        <v>539</v>
      </c>
      <c r="H66" s="232">
        <f t="shared" si="64"/>
        <v>1.44</v>
      </c>
      <c r="I66" s="232">
        <f t="shared" si="66"/>
        <v>1.34</v>
      </c>
      <c r="J66" s="56">
        <f t="shared" si="9"/>
        <v>722.26</v>
      </c>
      <c r="K66" s="74">
        <f t="shared" si="32"/>
        <v>776.16</v>
      </c>
      <c r="L66" s="77">
        <f t="shared" si="61"/>
        <v>-53.89999999999998</v>
      </c>
      <c r="M66" s="75">
        <f t="shared" si="37"/>
        <v>-0.9733297558385157</v>
      </c>
      <c r="N66" s="76">
        <f t="shared" si="62"/>
        <v>-54.87332975583849</v>
      </c>
      <c r="O66" s="16">
        <f t="shared" si="26"/>
        <v>0</v>
      </c>
      <c r="P66" s="16">
        <f t="shared" si="27"/>
        <v>0</v>
      </c>
      <c r="Q66" s="16">
        <f t="shared" si="28"/>
        <v>0</v>
      </c>
      <c r="R66" s="16">
        <f t="shared" si="63"/>
        <v>14</v>
      </c>
      <c r="S66" s="16">
        <f t="shared" si="63"/>
        <v>91</v>
      </c>
      <c r="T66" s="16">
        <f t="shared" si="63"/>
        <v>91</v>
      </c>
      <c r="U66" s="16">
        <f t="shared" si="63"/>
        <v>0</v>
      </c>
      <c r="V66" s="106">
        <f t="shared" si="17"/>
        <v>0</v>
      </c>
      <c r="W66" s="141">
        <f t="shared" si="59"/>
        <v>0</v>
      </c>
      <c r="X66" s="63">
        <f>($L66+SUM($W66:W66))*(P$11*P66)</f>
        <v>0</v>
      </c>
      <c r="Y66" s="63">
        <f>($L66+SUM($W66:X66))*(Q$11*Q66)</f>
        <v>0</v>
      </c>
      <c r="Z66" s="63">
        <f>($L66+SUM($W66:Y66))*(R$11*R66)</f>
        <v>-0.06719041095890409</v>
      </c>
      <c r="AA66" s="63">
        <f>($L66+SUM($W66:Z66))*(S$11*S66)</f>
        <v>-0.43728209764496134</v>
      </c>
      <c r="AB66" s="63">
        <f>($L66+SUM($W66:AA66))*(T$11*T66)</f>
        <v>-0.4688572472346502</v>
      </c>
      <c r="AC66" s="63">
        <f>($L66+SUM($W66:AB66))*(U$11*U66)</f>
        <v>0</v>
      </c>
      <c r="AD66" s="63">
        <f>($L66+SUM($W66:AC66))*(V$11*V66)</f>
        <v>0</v>
      </c>
      <c r="AE66" s="110">
        <f t="shared" si="65"/>
        <v>-0.9733297558385157</v>
      </c>
    </row>
    <row r="67" spans="1:31" s="69" customFormat="1" ht="12.75">
      <c r="A67" s="3">
        <v>12</v>
      </c>
      <c r="B67" s="83">
        <f t="shared" si="16"/>
        <v>42339</v>
      </c>
      <c r="C67" s="229">
        <f t="shared" si="56"/>
        <v>42375</v>
      </c>
      <c r="D67" s="229">
        <f t="shared" si="56"/>
        <v>42390</v>
      </c>
      <c r="E67" s="84" t="s">
        <v>136</v>
      </c>
      <c r="F67" s="81">
        <v>9</v>
      </c>
      <c r="G67" s="322">
        <v>598</v>
      </c>
      <c r="H67" s="233">
        <f t="shared" si="64"/>
        <v>1.44</v>
      </c>
      <c r="I67" s="233">
        <f t="shared" si="66"/>
        <v>1.34</v>
      </c>
      <c r="J67" s="85">
        <f t="shared" si="9"/>
        <v>801.32</v>
      </c>
      <c r="K67" s="86">
        <f t="shared" si="32"/>
        <v>861.12</v>
      </c>
      <c r="L67" s="87">
        <f t="shared" si="61"/>
        <v>-59.799999999999955</v>
      </c>
      <c r="M67" s="88">
        <f t="shared" si="37"/>
        <v>-0.8966645761630068</v>
      </c>
      <c r="N67" s="89">
        <f t="shared" si="62"/>
        <v>-60.69666457616296</v>
      </c>
      <c r="O67" s="81">
        <f t="shared" si="26"/>
        <v>0</v>
      </c>
      <c r="P67" s="81">
        <f t="shared" si="27"/>
        <v>0</v>
      </c>
      <c r="Q67" s="81">
        <f t="shared" si="28"/>
        <v>0</v>
      </c>
      <c r="R67" s="81">
        <f t="shared" si="63"/>
        <v>0</v>
      </c>
      <c r="S67" s="81">
        <f t="shared" si="63"/>
        <v>71</v>
      </c>
      <c r="T67" s="81">
        <f t="shared" si="63"/>
        <v>91</v>
      </c>
      <c r="U67" s="81">
        <f t="shared" si="63"/>
        <v>0</v>
      </c>
      <c r="V67" s="107">
        <f t="shared" si="17"/>
        <v>0</v>
      </c>
      <c r="W67" s="142">
        <f t="shared" si="59"/>
        <v>0</v>
      </c>
      <c r="X67" s="90">
        <f>($L67+SUM($W67:W67))*(P$11*P67)</f>
        <v>0</v>
      </c>
      <c r="Y67" s="90">
        <f>($L67+SUM($W67:X67))*(Q$11*Q67)</f>
        <v>0</v>
      </c>
      <c r="Z67" s="90">
        <f>($L67+SUM($W67:Y67))*(R$11*R67)</f>
        <v>0</v>
      </c>
      <c r="AA67" s="90">
        <f>($L67+SUM($W67:Z67))*(S$11*S67)</f>
        <v>-0.37805068493150656</v>
      </c>
      <c r="AB67" s="90">
        <f>($L67+SUM($W67:AA67))*(T$11*T67)</f>
        <v>-0.5186138912315003</v>
      </c>
      <c r="AC67" s="90">
        <f>($L67+SUM($W67:AB67))*(U$11*U67)</f>
        <v>0</v>
      </c>
      <c r="AD67" s="90">
        <f>($L67+SUM($W67:AC67))*(V$11*V67)</f>
        <v>0</v>
      </c>
      <c r="AE67" s="111">
        <f t="shared" si="65"/>
        <v>-0.8966645761630068</v>
      </c>
    </row>
    <row r="68" spans="1:31" s="13" customFormat="1" ht="12.75" customHeight="1">
      <c r="A68" s="16">
        <v>1</v>
      </c>
      <c r="B68" s="15">
        <f t="shared" si="16"/>
        <v>42005</v>
      </c>
      <c r="C68" s="228">
        <f aca="true" t="shared" si="67" ref="C68:D83">+C56</f>
        <v>42039</v>
      </c>
      <c r="D68" s="228">
        <f t="shared" si="67"/>
        <v>42054</v>
      </c>
      <c r="E68" s="118" t="s">
        <v>117</v>
      </c>
      <c r="F68" s="16">
        <v>9</v>
      </c>
      <c r="G68" s="321">
        <v>35</v>
      </c>
      <c r="H68" s="232">
        <f aca="true" t="shared" si="68" ref="H68:H73">$K$3</f>
        <v>2.3</v>
      </c>
      <c r="I68" s="232">
        <f t="shared" si="66"/>
        <v>1.34</v>
      </c>
      <c r="J68" s="56">
        <f t="shared" si="9"/>
        <v>46.900000000000006</v>
      </c>
      <c r="K68" s="57">
        <f t="shared" si="32"/>
        <v>80.5</v>
      </c>
      <c r="L68" s="58">
        <f t="shared" si="61"/>
        <v>-33.599999999999994</v>
      </c>
      <c r="M68" s="55">
        <f t="shared" si="37"/>
        <v>-1.5353649079807465</v>
      </c>
      <c r="N68" s="29">
        <f t="shared" si="62"/>
        <v>-35.135364907980744</v>
      </c>
      <c r="O68" s="16">
        <f t="shared" si="26"/>
        <v>41</v>
      </c>
      <c r="P68" s="16">
        <f t="shared" si="27"/>
        <v>91</v>
      </c>
      <c r="Q68" s="16">
        <f t="shared" si="28"/>
        <v>92</v>
      </c>
      <c r="R68" s="16">
        <f t="shared" si="63"/>
        <v>92</v>
      </c>
      <c r="S68" s="16">
        <f t="shared" si="63"/>
        <v>91</v>
      </c>
      <c r="T68" s="16">
        <f t="shared" si="63"/>
        <v>91</v>
      </c>
      <c r="U68" s="16">
        <f t="shared" si="63"/>
        <v>0</v>
      </c>
      <c r="V68" s="106">
        <f>IF(W$8&lt;V$8,0,IF($D68&lt;V$8,V$12,IF($D68&lt;W$8,W$8-$D68,0)))</f>
        <v>0</v>
      </c>
      <c r="W68" s="141">
        <f>$L68*O$11*O68</f>
        <v>-0.12266301369863011</v>
      </c>
      <c r="X68" s="63">
        <f>($L68+SUM($W68:W68))*(P$11*P68)</f>
        <v>-0.2732459612685306</v>
      </c>
      <c r="Y68" s="63">
        <f>($L68+SUM($W68:X68))*(Q$11*Q68)</f>
        <v>-0.27848703516479945</v>
      </c>
      <c r="Z68" s="63">
        <f>($L68+SUM($W68:Y68))*(R$11*R68)</f>
        <v>-0.28076833991861516</v>
      </c>
      <c r="AA68" s="63">
        <f>($L68+SUM($W68:Z68))*(S$11*S68)</f>
        <v>-0.2799915029185604</v>
      </c>
      <c r="AB68" s="63">
        <f>($L68+SUM($W68:AA68))*(T$11*T68)</f>
        <v>-0.3002090550116108</v>
      </c>
      <c r="AC68" s="63">
        <f>($L68+SUM($W68:AB68))*(U$11*U68)</f>
        <v>0</v>
      </c>
      <c r="AD68" s="63">
        <f>($L68+SUM($W68:AC68))*(V$11*V68)</f>
        <v>0</v>
      </c>
      <c r="AE68" s="110">
        <f aca="true" t="shared" si="69" ref="AE68:AE73">SUM(W68:AD68)</f>
        <v>-1.5353649079807465</v>
      </c>
    </row>
    <row r="69" spans="1:31" ht="12.75">
      <c r="A69" s="3">
        <v>2</v>
      </c>
      <c r="B69" s="15">
        <f t="shared" si="16"/>
        <v>42036</v>
      </c>
      <c r="C69" s="229">
        <f t="shared" si="67"/>
        <v>42067</v>
      </c>
      <c r="D69" s="229">
        <f t="shared" si="67"/>
        <v>42082</v>
      </c>
      <c r="E69" s="70" t="s">
        <v>117</v>
      </c>
      <c r="F69" s="3">
        <v>9</v>
      </c>
      <c r="G69" s="321">
        <v>34</v>
      </c>
      <c r="H69" s="232">
        <f t="shared" si="68"/>
        <v>2.3</v>
      </c>
      <c r="I69" s="232">
        <f t="shared" si="66"/>
        <v>1.34</v>
      </c>
      <c r="J69" s="56">
        <f t="shared" si="9"/>
        <v>45.56</v>
      </c>
      <c r="K69" s="57">
        <f t="shared" si="32"/>
        <v>78.19999999999999</v>
      </c>
      <c r="L69" s="58">
        <f t="shared" si="61"/>
        <v>-32.639999999999986</v>
      </c>
      <c r="M69" s="55">
        <f t="shared" si="37"/>
        <v>-1.4067118981443834</v>
      </c>
      <c r="N69" s="29">
        <f t="shared" si="62"/>
        <v>-34.046711898144366</v>
      </c>
      <c r="O69" s="16">
        <f t="shared" si="26"/>
        <v>13</v>
      </c>
      <c r="P69" s="16">
        <f t="shared" si="27"/>
        <v>91</v>
      </c>
      <c r="Q69" s="16">
        <f t="shared" si="28"/>
        <v>92</v>
      </c>
      <c r="R69" s="16">
        <f t="shared" si="63"/>
        <v>92</v>
      </c>
      <c r="S69" s="16">
        <f t="shared" si="63"/>
        <v>91</v>
      </c>
      <c r="T69" s="16">
        <f t="shared" si="63"/>
        <v>91</v>
      </c>
      <c r="U69" s="16">
        <f t="shared" si="63"/>
        <v>0</v>
      </c>
      <c r="V69" s="106">
        <f t="shared" si="17"/>
        <v>0</v>
      </c>
      <c r="W69" s="141">
        <f aca="true" t="shared" si="70" ref="W69:W79">$L69*O$11*O69</f>
        <v>-0.03778191780821916</v>
      </c>
      <c r="X69" s="63">
        <f>($L69+SUM($W69:W69))*(P$11*P69)</f>
        <v>-0.2647795617038843</v>
      </c>
      <c r="Y69" s="63">
        <f>($L69+SUM($W69:X69))*(Q$11*Q69)</f>
        <v>-0.2698582433527154</v>
      </c>
      <c r="Z69" s="63">
        <f>($L69+SUM($W69:Y69))*(R$11*R69)</f>
        <v>-0.2720688629352487</v>
      </c>
      <c r="AA69" s="63">
        <f>($L69+SUM($W69:Z69))*(S$11*S69)</f>
        <v>-0.27131609586987304</v>
      </c>
      <c r="AB69" s="63">
        <f>($L69+SUM($W69:AA69))*(T$11*T69)</f>
        <v>-0.2909072164744426</v>
      </c>
      <c r="AC69" s="63">
        <f>($L69+SUM($W69:AB69))*(U$11*U69)</f>
        <v>0</v>
      </c>
      <c r="AD69" s="63">
        <f>($L69+SUM($W69:AC69))*(V$11*V69)</f>
        <v>0</v>
      </c>
      <c r="AE69" s="110">
        <f t="shared" si="69"/>
        <v>-1.4067118981443834</v>
      </c>
    </row>
    <row r="70" spans="1:31" ht="12.75">
      <c r="A70" s="3">
        <v>3</v>
      </c>
      <c r="B70" s="15">
        <f t="shared" si="16"/>
        <v>42064</v>
      </c>
      <c r="C70" s="229">
        <f t="shared" si="67"/>
        <v>42100</v>
      </c>
      <c r="D70" s="229">
        <f t="shared" si="67"/>
        <v>42115</v>
      </c>
      <c r="E70" s="70" t="s">
        <v>117</v>
      </c>
      <c r="F70" s="3">
        <v>9</v>
      </c>
      <c r="G70" s="321">
        <v>33</v>
      </c>
      <c r="H70" s="232">
        <f t="shared" si="68"/>
        <v>2.3</v>
      </c>
      <c r="I70" s="232">
        <f t="shared" si="66"/>
        <v>1.34</v>
      </c>
      <c r="J70" s="56">
        <f t="shared" si="9"/>
        <v>44.220000000000006</v>
      </c>
      <c r="K70" s="57">
        <f t="shared" si="32"/>
        <v>75.89999999999999</v>
      </c>
      <c r="L70" s="58">
        <f>+J70-K70</f>
        <v>-31.679999999999986</v>
      </c>
      <c r="M70" s="55">
        <f t="shared" si="37"/>
        <v>-1.2688237610189743</v>
      </c>
      <c r="N70" s="29">
        <f>SUM(L70:M70)</f>
        <v>-32.94882376101896</v>
      </c>
      <c r="O70" s="16">
        <f t="shared" si="26"/>
        <v>0</v>
      </c>
      <c r="P70" s="16">
        <f t="shared" si="27"/>
        <v>71</v>
      </c>
      <c r="Q70" s="16">
        <f t="shared" si="28"/>
        <v>92</v>
      </c>
      <c r="R70" s="16">
        <f t="shared" si="63"/>
        <v>92</v>
      </c>
      <c r="S70" s="16">
        <f t="shared" si="63"/>
        <v>91</v>
      </c>
      <c r="T70" s="16">
        <f t="shared" si="63"/>
        <v>91</v>
      </c>
      <c r="U70" s="16">
        <f t="shared" si="63"/>
        <v>0</v>
      </c>
      <c r="V70" s="106">
        <f t="shared" si="17"/>
        <v>0</v>
      </c>
      <c r="W70" s="141">
        <f t="shared" si="70"/>
        <v>0</v>
      </c>
      <c r="X70" s="63">
        <f>($L70+SUM($W70:W70))*(P$11*P70)</f>
        <v>-0.20027835616438347</v>
      </c>
      <c r="Y70" s="63">
        <f>($L70+SUM($W70:X70))*(Q$11*Q70)</f>
        <v>-0.26115625283542865</v>
      </c>
      <c r="Z70" s="63">
        <f>($L70+SUM($W70:Y70))*(R$11*R70)</f>
        <v>-0.2632955876189298</v>
      </c>
      <c r="AA70" s="63">
        <f>($L70+SUM($W70:Z70))*(S$11*S70)</f>
        <v>-0.26256709467534217</v>
      </c>
      <c r="AB70" s="63">
        <f>($L70+SUM($W70:AA70))*(T$11*T70)</f>
        <v>-0.2815264697248902</v>
      </c>
      <c r="AC70" s="63">
        <f>($L70+SUM($W70:AB70))*(U$11*U70)</f>
        <v>0</v>
      </c>
      <c r="AD70" s="63">
        <f>($L70+SUM($W70:AC70))*(V$11*V70)</f>
        <v>0</v>
      </c>
      <c r="AE70" s="110">
        <f t="shared" si="69"/>
        <v>-1.2688237610189743</v>
      </c>
    </row>
    <row r="71" spans="1:31" ht="12" customHeight="1">
      <c r="A71" s="16">
        <v>4</v>
      </c>
      <c r="B71" s="15">
        <f t="shared" si="16"/>
        <v>42095</v>
      </c>
      <c r="C71" s="229">
        <f t="shared" si="67"/>
        <v>42129</v>
      </c>
      <c r="D71" s="229">
        <f t="shared" si="67"/>
        <v>42144</v>
      </c>
      <c r="E71" s="30" t="s">
        <v>117</v>
      </c>
      <c r="F71" s="3">
        <v>9</v>
      </c>
      <c r="G71" s="321">
        <v>21</v>
      </c>
      <c r="H71" s="232">
        <f t="shared" si="68"/>
        <v>2.3</v>
      </c>
      <c r="I71" s="232">
        <f t="shared" si="66"/>
        <v>1.34</v>
      </c>
      <c r="J71" s="56">
        <f t="shared" si="9"/>
        <v>28.14</v>
      </c>
      <c r="K71" s="57">
        <f t="shared" si="32"/>
        <v>48.3</v>
      </c>
      <c r="L71" s="58">
        <f aca="true" t="shared" si="71" ref="L71:L81">+J71-K71</f>
        <v>-20.159999999999997</v>
      </c>
      <c r="M71" s="55">
        <f t="shared" si="37"/>
        <v>-0.7536314991068337</v>
      </c>
      <c r="N71" s="29">
        <f aca="true" t="shared" si="72" ref="N71:N81">SUM(L71:M71)</f>
        <v>-20.91363149910683</v>
      </c>
      <c r="O71" s="16">
        <f aca="true" t="shared" si="73" ref="O71:U71">IF($D71&lt;O$8,O$12,IF($D71&lt;P$8,P$8-$D71,0))</f>
        <v>0</v>
      </c>
      <c r="P71" s="16">
        <f t="shared" si="73"/>
        <v>42</v>
      </c>
      <c r="Q71" s="16">
        <f t="shared" si="73"/>
        <v>92</v>
      </c>
      <c r="R71" s="16">
        <f t="shared" si="73"/>
        <v>92</v>
      </c>
      <c r="S71" s="16">
        <f t="shared" si="73"/>
        <v>91</v>
      </c>
      <c r="T71" s="16">
        <f t="shared" si="73"/>
        <v>91</v>
      </c>
      <c r="U71" s="16">
        <f t="shared" si="73"/>
        <v>0</v>
      </c>
      <c r="V71" s="106">
        <f>IF(W$8&lt;V$8,0,IF($D71&lt;V$8,V$12,IF($D71&lt;W$8,W$8-$D71,0)))</f>
        <v>0</v>
      </c>
      <c r="W71" s="141">
        <f>$L71*O$11*O71</f>
        <v>0</v>
      </c>
      <c r="X71" s="63">
        <f>($L71+SUM($W71:W71))*(P$11*P71)</f>
        <v>-0.07539287671232875</v>
      </c>
      <c r="Y71" s="63">
        <f>($L71+SUM($W71:X71))*(Q$11*Q71)</f>
        <v>-0.16576390329142424</v>
      </c>
      <c r="Z71" s="63">
        <f>($L71+SUM($W71:Y71))*(R$11*R71)</f>
        <v>-0.16712180485537315</v>
      </c>
      <c r="AA71" s="63">
        <f>($L71+SUM($W71:Z71))*(S$11*S71)</f>
        <v>-0.16665940798553658</v>
      </c>
      <c r="AB71" s="63">
        <f>($L71+SUM($W71:AA71))*(T$11*T71)</f>
        <v>-0.17869350626217098</v>
      </c>
      <c r="AC71" s="63">
        <f>($L71+SUM($W71:AB71))*(U$11*U71)</f>
        <v>0</v>
      </c>
      <c r="AD71" s="63">
        <f>($L71+SUM($W71:AC71))*(V$11*V71)</f>
        <v>0</v>
      </c>
      <c r="AE71" s="110">
        <f t="shared" si="69"/>
        <v>-0.7536314991068337</v>
      </c>
    </row>
    <row r="72" spans="1:31" ht="12" customHeight="1">
      <c r="A72" s="3">
        <v>5</v>
      </c>
      <c r="B72" s="15">
        <f t="shared" si="16"/>
        <v>42125</v>
      </c>
      <c r="C72" s="229">
        <f t="shared" si="67"/>
        <v>42158</v>
      </c>
      <c r="D72" s="229">
        <f t="shared" si="67"/>
        <v>42173</v>
      </c>
      <c r="E72" s="30" t="s">
        <v>117</v>
      </c>
      <c r="F72" s="3">
        <v>9</v>
      </c>
      <c r="G72" s="321">
        <v>26</v>
      </c>
      <c r="H72" s="232">
        <f t="shared" si="68"/>
        <v>2.3</v>
      </c>
      <c r="I72" s="232">
        <f t="shared" si="66"/>
        <v>1.34</v>
      </c>
      <c r="J72" s="56">
        <f t="shared" si="9"/>
        <v>34.84</v>
      </c>
      <c r="K72" s="57">
        <f t="shared" si="32"/>
        <v>59.8</v>
      </c>
      <c r="L72" s="58">
        <f t="shared" si="71"/>
        <v>-24.959999999999994</v>
      </c>
      <c r="M72" s="55">
        <f t="shared" si="37"/>
        <v>-0.8664558137820584</v>
      </c>
      <c r="N72" s="29">
        <f t="shared" si="72"/>
        <v>-25.82645581378205</v>
      </c>
      <c r="O72" s="16">
        <f t="shared" si="26"/>
        <v>0</v>
      </c>
      <c r="P72" s="16">
        <f t="shared" si="27"/>
        <v>13</v>
      </c>
      <c r="Q72" s="16">
        <f t="shared" si="28"/>
        <v>92</v>
      </c>
      <c r="R72" s="16">
        <f t="shared" si="63"/>
        <v>92</v>
      </c>
      <c r="S72" s="16">
        <f t="shared" si="63"/>
        <v>91</v>
      </c>
      <c r="T72" s="16">
        <f t="shared" si="63"/>
        <v>91</v>
      </c>
      <c r="U72" s="16">
        <f t="shared" si="63"/>
        <v>0</v>
      </c>
      <c r="V72" s="106">
        <f t="shared" si="17"/>
        <v>0</v>
      </c>
      <c r="W72" s="141">
        <f t="shared" si="70"/>
        <v>0</v>
      </c>
      <c r="X72" s="63">
        <f>($L72+SUM($W72:W72))*(P$11*P72)</f>
        <v>-0.02889205479452054</v>
      </c>
      <c r="Y72" s="63">
        <f>($L72+SUM($W72:X72))*(Q$11*Q72)</f>
        <v>-0.20470352669543998</v>
      </c>
      <c r="Z72" s="63">
        <f>($L72+SUM($W72:Y72))*(R$11*R72)</f>
        <v>-0.20638041311960262</v>
      </c>
      <c r="AA72" s="63">
        <f>($L72+SUM($W72:Z72))*(S$11*S72)</f>
        <v>-0.2058093945316651</v>
      </c>
      <c r="AB72" s="63">
        <f>($L72+SUM($W72:AA72))*(T$11*T72)</f>
        <v>-0.22067042464083014</v>
      </c>
      <c r="AC72" s="63">
        <f>($L72+SUM($W72:AB72))*(U$11*U72)</f>
        <v>0</v>
      </c>
      <c r="AD72" s="63">
        <f>($L72+SUM($W72:AC72))*(V$11*V72)</f>
        <v>0</v>
      </c>
      <c r="AE72" s="110">
        <f t="shared" si="69"/>
        <v>-0.8664558137820584</v>
      </c>
    </row>
    <row r="73" spans="1:31" ht="12.75">
      <c r="A73" s="3">
        <v>6</v>
      </c>
      <c r="B73" s="15">
        <f t="shared" si="16"/>
        <v>42156</v>
      </c>
      <c r="C73" s="229">
        <f t="shared" si="67"/>
        <v>42191</v>
      </c>
      <c r="D73" s="229">
        <f t="shared" si="67"/>
        <v>42206</v>
      </c>
      <c r="E73" s="30" t="s">
        <v>117</v>
      </c>
      <c r="F73" s="3">
        <v>9</v>
      </c>
      <c r="G73" s="321">
        <v>30</v>
      </c>
      <c r="H73" s="232">
        <f t="shared" si="68"/>
        <v>2.3</v>
      </c>
      <c r="I73" s="232">
        <f t="shared" si="66"/>
        <v>1.34</v>
      </c>
      <c r="J73" s="56">
        <f t="shared" si="9"/>
        <v>40.2</v>
      </c>
      <c r="K73" s="57">
        <f t="shared" si="32"/>
        <v>69</v>
      </c>
      <c r="L73" s="77">
        <f t="shared" si="71"/>
        <v>-28.799999999999997</v>
      </c>
      <c r="M73" s="78">
        <f t="shared" si="37"/>
        <v>-0.91272633972511</v>
      </c>
      <c r="N73" s="76">
        <f t="shared" si="72"/>
        <v>-29.71272633972511</v>
      </c>
      <c r="O73" s="16">
        <f t="shared" si="26"/>
        <v>0</v>
      </c>
      <c r="P73" s="16">
        <f t="shared" si="27"/>
        <v>0</v>
      </c>
      <c r="Q73" s="16">
        <f t="shared" si="28"/>
        <v>72</v>
      </c>
      <c r="R73" s="16">
        <f t="shared" si="63"/>
        <v>92</v>
      </c>
      <c r="S73" s="16">
        <f t="shared" si="63"/>
        <v>91</v>
      </c>
      <c r="T73" s="16">
        <f t="shared" si="63"/>
        <v>91</v>
      </c>
      <c r="U73" s="16">
        <f t="shared" si="63"/>
        <v>0</v>
      </c>
      <c r="V73" s="106">
        <f t="shared" si="17"/>
        <v>0</v>
      </c>
      <c r="W73" s="141">
        <f t="shared" si="70"/>
        <v>0</v>
      </c>
      <c r="X73" s="63">
        <f>($L73+SUM($W73:W73))*(P$11*P73)</f>
        <v>0</v>
      </c>
      <c r="Y73" s="63">
        <f>($L73+SUM($W73:X73))*(Q$11*Q73)</f>
        <v>-0.18463561643835613</v>
      </c>
      <c r="Z73" s="63">
        <f>($L73+SUM($W73:Y73))*(R$11*R73)</f>
        <v>-0.23743578217301553</v>
      </c>
      <c r="AA73" s="63">
        <f>($L73+SUM($W73:Z73))*(S$11*S73)</f>
        <v>-0.23677883879833733</v>
      </c>
      <c r="AB73" s="63">
        <f>($L73+SUM($W73:AA73))*(T$11*T73)</f>
        <v>-0.2538761023154011</v>
      </c>
      <c r="AC73" s="63">
        <f>($L73+SUM($W73:AB73))*(U$11*U73)</f>
        <v>0</v>
      </c>
      <c r="AD73" s="63">
        <f>($L73+SUM($W73:AC73))*(V$11*V73)</f>
        <v>0</v>
      </c>
      <c r="AE73" s="110">
        <f t="shared" si="69"/>
        <v>-0.91272633972511</v>
      </c>
    </row>
    <row r="74" spans="1:31" ht="12.75">
      <c r="A74" s="16">
        <v>7</v>
      </c>
      <c r="B74" s="15">
        <f t="shared" si="16"/>
        <v>42186</v>
      </c>
      <c r="C74" s="229">
        <f t="shared" si="67"/>
        <v>42221</v>
      </c>
      <c r="D74" s="229">
        <f t="shared" si="67"/>
        <v>42236</v>
      </c>
      <c r="E74" s="30" t="s">
        <v>117</v>
      </c>
      <c r="F74" s="3">
        <v>9</v>
      </c>
      <c r="G74" s="321">
        <v>36</v>
      </c>
      <c r="H74" s="232">
        <f aca="true" t="shared" si="74" ref="H74:H79">$K$8</f>
        <v>1.44</v>
      </c>
      <c r="I74" s="232">
        <f t="shared" si="66"/>
        <v>1.34</v>
      </c>
      <c r="J74" s="56">
        <f t="shared" si="9"/>
        <v>48.24</v>
      </c>
      <c r="K74" s="74">
        <f t="shared" si="32"/>
        <v>51.839999999999996</v>
      </c>
      <c r="L74" s="77">
        <f t="shared" si="71"/>
        <v>-3.5999999999999943</v>
      </c>
      <c r="M74" s="75">
        <f t="shared" si="37"/>
        <v>-0.10423279028059479</v>
      </c>
      <c r="N74" s="76">
        <f t="shared" si="72"/>
        <v>-3.704232790280589</v>
      </c>
      <c r="O74" s="16">
        <f t="shared" si="26"/>
        <v>0</v>
      </c>
      <c r="P74" s="16">
        <f t="shared" si="27"/>
        <v>0</v>
      </c>
      <c r="Q74" s="16">
        <f t="shared" si="28"/>
        <v>42</v>
      </c>
      <c r="R74" s="16">
        <f t="shared" si="63"/>
        <v>92</v>
      </c>
      <c r="S74" s="16">
        <f t="shared" si="63"/>
        <v>91</v>
      </c>
      <c r="T74" s="16">
        <f t="shared" si="63"/>
        <v>91</v>
      </c>
      <c r="U74" s="16">
        <f t="shared" si="63"/>
        <v>0</v>
      </c>
      <c r="V74" s="106">
        <f t="shared" si="17"/>
        <v>0</v>
      </c>
      <c r="W74" s="141">
        <f t="shared" si="70"/>
        <v>0</v>
      </c>
      <c r="X74" s="63">
        <f>($L74+SUM($W74:W74))*(P$11*P74)</f>
        <v>0</v>
      </c>
      <c r="Y74" s="63">
        <f>($L74+SUM($W74:X74))*(Q$11*Q74)</f>
        <v>-0.013463013698630117</v>
      </c>
      <c r="Z74" s="63">
        <f>($L74+SUM($W74:Y74))*(R$11*R74)</f>
        <v>-0.029600697016325714</v>
      </c>
      <c r="AA74" s="63">
        <f>($L74+SUM($W74:Z74))*(S$11*S74)</f>
        <v>-0.02951879705325881</v>
      </c>
      <c r="AB74" s="63">
        <f>($L74+SUM($W74:AA74))*(T$11*T74)</f>
        <v>-0.03165028251238015</v>
      </c>
      <c r="AC74" s="63">
        <f>($L74+SUM($W74:AB74))*(U$11*U74)</f>
        <v>0</v>
      </c>
      <c r="AD74" s="63">
        <f>($L74+SUM($W74:AC74))*(V$11*V74)</f>
        <v>0</v>
      </c>
      <c r="AE74" s="110">
        <f aca="true" t="shared" si="75" ref="AE74:AE79">SUM(W74:AD74)</f>
        <v>-0.10423279028059479</v>
      </c>
    </row>
    <row r="75" spans="1:31" ht="12.75">
      <c r="A75" s="3">
        <v>8</v>
      </c>
      <c r="B75" s="15">
        <f t="shared" si="16"/>
        <v>42217</v>
      </c>
      <c r="C75" s="229">
        <f t="shared" si="67"/>
        <v>42250</v>
      </c>
      <c r="D75" s="229">
        <f t="shared" si="67"/>
        <v>42265</v>
      </c>
      <c r="E75" s="30" t="s">
        <v>117</v>
      </c>
      <c r="F75" s="3">
        <v>9</v>
      </c>
      <c r="G75" s="321">
        <v>37</v>
      </c>
      <c r="H75" s="232">
        <f t="shared" si="74"/>
        <v>1.44</v>
      </c>
      <c r="I75" s="232">
        <f t="shared" si="66"/>
        <v>1.34</v>
      </c>
      <c r="J75" s="56">
        <f t="shared" si="9"/>
        <v>49.580000000000005</v>
      </c>
      <c r="K75" s="74">
        <f t="shared" si="32"/>
        <v>53.28</v>
      </c>
      <c r="L75" s="77">
        <f t="shared" si="71"/>
        <v>-3.6999999999999957</v>
      </c>
      <c r="M75" s="75">
        <f t="shared" si="37"/>
        <v>-0.09733403783972988</v>
      </c>
      <c r="N75" s="76">
        <f t="shared" si="72"/>
        <v>-3.797334037839726</v>
      </c>
      <c r="O75" s="16">
        <f t="shared" si="26"/>
        <v>0</v>
      </c>
      <c r="P75" s="16">
        <f t="shared" si="27"/>
        <v>0</v>
      </c>
      <c r="Q75" s="16">
        <f t="shared" si="28"/>
        <v>13</v>
      </c>
      <c r="R75" s="16">
        <f aca="true" t="shared" si="76" ref="R75:U89">IF($D75&lt;R$8,R$12,IF($D75&lt;S$8,S$8-$D75,0))</f>
        <v>92</v>
      </c>
      <c r="S75" s="16">
        <f t="shared" si="76"/>
        <v>91</v>
      </c>
      <c r="T75" s="16">
        <f t="shared" si="76"/>
        <v>91</v>
      </c>
      <c r="U75" s="16">
        <f t="shared" si="76"/>
        <v>0</v>
      </c>
      <c r="V75" s="106">
        <f t="shared" si="17"/>
        <v>0</v>
      </c>
      <c r="W75" s="141">
        <f t="shared" si="70"/>
        <v>0</v>
      </c>
      <c r="X75" s="63">
        <f>($L75+SUM($W75:W75))*(P$11*P75)</f>
        <v>0</v>
      </c>
      <c r="Y75" s="63">
        <f>($L75+SUM($W75:X75))*(Q$11*Q75)</f>
        <v>-0.004282876712328762</v>
      </c>
      <c r="Z75" s="63">
        <f>($L75+SUM($W75:Y75))*(R$11*R75)</f>
        <v>-0.030344673428410546</v>
      </c>
      <c r="AA75" s="63">
        <f>($L75+SUM($W75:Z75))*(S$11*S75)</f>
        <v>-0.030260715012441708</v>
      </c>
      <c r="AB75" s="63">
        <f>($L75+SUM($W75:AA75))*(T$11*T75)</f>
        <v>-0.03244577268654885</v>
      </c>
      <c r="AC75" s="63">
        <f>($L75+SUM($W75:AB75))*(U$11*U75)</f>
        <v>0</v>
      </c>
      <c r="AD75" s="63">
        <f>($L75+SUM($W75:AC75))*(V$11*V75)</f>
        <v>0</v>
      </c>
      <c r="AE75" s="110">
        <f t="shared" si="75"/>
        <v>-0.09733403783972988</v>
      </c>
    </row>
    <row r="76" spans="1:31" ht="12.75">
      <c r="A76" s="3">
        <v>9</v>
      </c>
      <c r="B76" s="15">
        <f t="shared" si="16"/>
        <v>42248</v>
      </c>
      <c r="C76" s="229">
        <f t="shared" si="67"/>
        <v>42282</v>
      </c>
      <c r="D76" s="229">
        <f t="shared" si="67"/>
        <v>42297</v>
      </c>
      <c r="E76" s="30" t="s">
        <v>117</v>
      </c>
      <c r="F76" s="3">
        <v>9</v>
      </c>
      <c r="G76" s="321">
        <v>34</v>
      </c>
      <c r="H76" s="232">
        <f t="shared" si="74"/>
        <v>1.44</v>
      </c>
      <c r="I76" s="232">
        <f t="shared" si="66"/>
        <v>1.34</v>
      </c>
      <c r="J76" s="56">
        <f t="shared" si="9"/>
        <v>45.56</v>
      </c>
      <c r="K76" s="74">
        <f t="shared" si="32"/>
        <v>48.96</v>
      </c>
      <c r="L76" s="77">
        <f t="shared" si="71"/>
        <v>-3.3999999999999986</v>
      </c>
      <c r="M76" s="75">
        <f t="shared" si="37"/>
        <v>-0.07955897513839873</v>
      </c>
      <c r="N76" s="76">
        <f t="shared" si="72"/>
        <v>-3.4795589751383975</v>
      </c>
      <c r="O76" s="16">
        <f t="shared" si="26"/>
        <v>0</v>
      </c>
      <c r="P76" s="16">
        <f t="shared" si="27"/>
        <v>0</v>
      </c>
      <c r="Q76" s="16">
        <f t="shared" si="28"/>
        <v>0</v>
      </c>
      <c r="R76" s="16">
        <f t="shared" si="76"/>
        <v>73</v>
      </c>
      <c r="S76" s="16">
        <f t="shared" si="76"/>
        <v>91</v>
      </c>
      <c r="T76" s="16">
        <f t="shared" si="76"/>
        <v>91</v>
      </c>
      <c r="U76" s="16">
        <f t="shared" si="76"/>
        <v>0</v>
      </c>
      <c r="V76" s="106">
        <f t="shared" si="17"/>
        <v>0</v>
      </c>
      <c r="W76" s="141">
        <f t="shared" si="70"/>
        <v>0</v>
      </c>
      <c r="X76" s="63">
        <f>($L76+SUM($W76:W76))*(P$11*P76)</f>
        <v>0</v>
      </c>
      <c r="Y76" s="63">
        <f>($L76+SUM($W76:X76))*(Q$11*Q76)</f>
        <v>0</v>
      </c>
      <c r="Z76" s="63">
        <f>($L76+SUM($W76:Y76))*(R$11*R76)</f>
        <v>-0.02209999999999999</v>
      </c>
      <c r="AA76" s="63">
        <f>($L76+SUM($W76:Z76))*(S$11*S76)</f>
        <v>-0.027728385616438346</v>
      </c>
      <c r="AB76" s="63">
        <f>($L76+SUM($W76:AA76))*(T$11*T76)</f>
        <v>-0.029730589521960397</v>
      </c>
      <c r="AC76" s="63">
        <f>($L76+SUM($W76:AB76))*(U$11*U76)</f>
        <v>0</v>
      </c>
      <c r="AD76" s="63">
        <f>($L76+SUM($W76:AC76))*(V$11*V76)</f>
        <v>0</v>
      </c>
      <c r="AE76" s="110">
        <f t="shared" si="75"/>
        <v>-0.07955897513839873</v>
      </c>
    </row>
    <row r="77" spans="1:31" ht="12.75">
      <c r="A77" s="16">
        <v>10</v>
      </c>
      <c r="B77" s="15">
        <f t="shared" si="16"/>
        <v>42278</v>
      </c>
      <c r="C77" s="229">
        <f t="shared" si="67"/>
        <v>42312</v>
      </c>
      <c r="D77" s="229">
        <f t="shared" si="67"/>
        <v>42327</v>
      </c>
      <c r="E77" s="30" t="s">
        <v>117</v>
      </c>
      <c r="F77" s="3">
        <v>9</v>
      </c>
      <c r="G77" s="321">
        <v>27</v>
      </c>
      <c r="H77" s="232">
        <f t="shared" si="74"/>
        <v>1.44</v>
      </c>
      <c r="I77" s="232">
        <f t="shared" si="66"/>
        <v>1.34</v>
      </c>
      <c r="J77" s="56">
        <f t="shared" si="9"/>
        <v>36.18</v>
      </c>
      <c r="K77" s="74">
        <f t="shared" si="32"/>
        <v>38.879999999999995</v>
      </c>
      <c r="L77" s="77">
        <f t="shared" si="71"/>
        <v>-2.6999999999999957</v>
      </c>
      <c r="M77" s="75">
        <f t="shared" si="37"/>
        <v>-0.055845758333789935</v>
      </c>
      <c r="N77" s="76">
        <f t="shared" si="72"/>
        <v>-2.755845758333786</v>
      </c>
      <c r="O77" s="16">
        <f t="shared" si="26"/>
        <v>0</v>
      </c>
      <c r="P77" s="16">
        <f t="shared" si="27"/>
        <v>0</v>
      </c>
      <c r="Q77" s="16">
        <f t="shared" si="28"/>
        <v>0</v>
      </c>
      <c r="R77" s="16">
        <f t="shared" si="76"/>
        <v>43</v>
      </c>
      <c r="S77" s="16">
        <f t="shared" si="76"/>
        <v>91</v>
      </c>
      <c r="T77" s="16">
        <f t="shared" si="76"/>
        <v>91</v>
      </c>
      <c r="U77" s="16">
        <f t="shared" si="76"/>
        <v>0</v>
      </c>
      <c r="V77" s="106">
        <f t="shared" si="17"/>
        <v>0</v>
      </c>
      <c r="W77" s="141">
        <f t="shared" si="70"/>
        <v>0</v>
      </c>
      <c r="X77" s="63">
        <f>($L77+SUM($W77:W77))*(P$11*P77)</f>
        <v>0</v>
      </c>
      <c r="Y77" s="63">
        <f>($L77+SUM($W77:X77))*(Q$11*Q77)</f>
        <v>0</v>
      </c>
      <c r="Z77" s="63">
        <f>($L77+SUM($W77:Y77))*(R$11*R77)</f>
        <v>-0.010337671232876695</v>
      </c>
      <c r="AA77" s="63">
        <f>($L77+SUM($W77:Z77))*(S$11*S77)</f>
        <v>-0.02196116071964718</v>
      </c>
      <c r="AB77" s="63">
        <f>($L77+SUM($W77:AA77))*(T$11*T77)</f>
        <v>-0.023546926381266067</v>
      </c>
      <c r="AC77" s="63">
        <f>($L77+SUM($W77:AB77))*(U$11*U77)</f>
        <v>0</v>
      </c>
      <c r="AD77" s="63">
        <f>($L77+SUM($W77:AC77))*(V$11*V77)</f>
        <v>0</v>
      </c>
      <c r="AE77" s="110">
        <f t="shared" si="75"/>
        <v>-0.055845758333789935</v>
      </c>
    </row>
    <row r="78" spans="1:31" ht="12.75">
      <c r="A78" s="3">
        <v>11</v>
      </c>
      <c r="B78" s="15">
        <f t="shared" si="16"/>
        <v>42309</v>
      </c>
      <c r="C78" s="229">
        <f t="shared" si="67"/>
        <v>42341</v>
      </c>
      <c r="D78" s="229">
        <f t="shared" si="67"/>
        <v>42356</v>
      </c>
      <c r="E78" s="30" t="s">
        <v>117</v>
      </c>
      <c r="F78" s="3">
        <v>9</v>
      </c>
      <c r="G78" s="321">
        <v>31</v>
      </c>
      <c r="H78" s="232">
        <f t="shared" si="74"/>
        <v>1.44</v>
      </c>
      <c r="I78" s="232">
        <f t="shared" si="66"/>
        <v>1.34</v>
      </c>
      <c r="J78" s="56">
        <f t="shared" si="9"/>
        <v>41.54</v>
      </c>
      <c r="K78" s="74">
        <f t="shared" si="32"/>
        <v>44.64</v>
      </c>
      <c r="L78" s="77">
        <f t="shared" si="71"/>
        <v>-3.1000000000000014</v>
      </c>
      <c r="M78" s="75">
        <f t="shared" si="37"/>
        <v>-0.05598000451019297</v>
      </c>
      <c r="N78" s="76">
        <f t="shared" si="72"/>
        <v>-3.1559800045101944</v>
      </c>
      <c r="O78" s="16">
        <f t="shared" si="26"/>
        <v>0</v>
      </c>
      <c r="P78" s="16">
        <f t="shared" si="27"/>
        <v>0</v>
      </c>
      <c r="Q78" s="16">
        <f t="shared" si="28"/>
        <v>0</v>
      </c>
      <c r="R78" s="16">
        <f t="shared" si="76"/>
        <v>14</v>
      </c>
      <c r="S78" s="16">
        <f t="shared" si="76"/>
        <v>91</v>
      </c>
      <c r="T78" s="16">
        <f t="shared" si="76"/>
        <v>91</v>
      </c>
      <c r="U78" s="16">
        <f t="shared" si="76"/>
        <v>0</v>
      </c>
      <c r="V78" s="106">
        <f t="shared" si="17"/>
        <v>0</v>
      </c>
      <c r="W78" s="141">
        <f t="shared" si="70"/>
        <v>0</v>
      </c>
      <c r="X78" s="63">
        <f>($L78+SUM($W78:W78))*(P$11*P78)</f>
        <v>0</v>
      </c>
      <c r="Y78" s="63">
        <f>($L78+SUM($W78:X78))*(Q$11*Q78)</f>
        <v>0</v>
      </c>
      <c r="Z78" s="63">
        <f>($L78+SUM($W78:Y78))*(R$11*R78)</f>
        <v>-0.0038643835616438372</v>
      </c>
      <c r="AA78" s="63">
        <f>($L78+SUM($W78:Z78))*(S$11*S78)</f>
        <v>-0.025149805244886483</v>
      </c>
      <c r="AB78" s="63">
        <f>($L78+SUM($W78:AA78))*(T$11*T78)</f>
        <v>-0.026965815703662653</v>
      </c>
      <c r="AC78" s="63">
        <f>($L78+SUM($W78:AB78))*(U$11*U78)</f>
        <v>0</v>
      </c>
      <c r="AD78" s="63">
        <f>($L78+SUM($W78:AC78))*(V$11*V78)</f>
        <v>0</v>
      </c>
      <c r="AE78" s="110">
        <f t="shared" si="75"/>
        <v>-0.05598000451019297</v>
      </c>
    </row>
    <row r="79" spans="1:31" s="69" customFormat="1" ht="12.75">
      <c r="A79" s="3">
        <v>12</v>
      </c>
      <c r="B79" s="83">
        <f t="shared" si="16"/>
        <v>42339</v>
      </c>
      <c r="C79" s="229">
        <f t="shared" si="67"/>
        <v>42375</v>
      </c>
      <c r="D79" s="229">
        <f t="shared" si="67"/>
        <v>42390</v>
      </c>
      <c r="E79" s="84" t="s">
        <v>117</v>
      </c>
      <c r="F79" s="81">
        <v>9</v>
      </c>
      <c r="G79" s="322">
        <v>30</v>
      </c>
      <c r="H79" s="233">
        <f t="shared" si="74"/>
        <v>1.44</v>
      </c>
      <c r="I79" s="233">
        <f t="shared" si="66"/>
        <v>1.34</v>
      </c>
      <c r="J79" s="85">
        <f t="shared" si="9"/>
        <v>40.2</v>
      </c>
      <c r="K79" s="86">
        <f t="shared" si="32"/>
        <v>43.199999999999996</v>
      </c>
      <c r="L79" s="87">
        <f t="shared" si="71"/>
        <v>-2.999999999999993</v>
      </c>
      <c r="M79" s="88">
        <f t="shared" si="37"/>
        <v>-0.04498317271720763</v>
      </c>
      <c r="N79" s="89">
        <f t="shared" si="72"/>
        <v>-3.0449831727172003</v>
      </c>
      <c r="O79" s="81">
        <f t="shared" si="26"/>
        <v>0</v>
      </c>
      <c r="P79" s="81">
        <f t="shared" si="27"/>
        <v>0</v>
      </c>
      <c r="Q79" s="81">
        <f t="shared" si="28"/>
        <v>0</v>
      </c>
      <c r="R79" s="81">
        <f t="shared" si="76"/>
        <v>0</v>
      </c>
      <c r="S79" s="81">
        <f t="shared" si="76"/>
        <v>71</v>
      </c>
      <c r="T79" s="81">
        <f t="shared" si="76"/>
        <v>91</v>
      </c>
      <c r="U79" s="81">
        <f t="shared" si="76"/>
        <v>0</v>
      </c>
      <c r="V79" s="107">
        <f t="shared" si="17"/>
        <v>0</v>
      </c>
      <c r="W79" s="142">
        <f t="shared" si="70"/>
        <v>0</v>
      </c>
      <c r="X79" s="90">
        <f>($L79+SUM($W79:W79))*(P$11*P79)</f>
        <v>0</v>
      </c>
      <c r="Y79" s="90">
        <f>($L79+SUM($W79:X79))*(Q$11*Q79)</f>
        <v>0</v>
      </c>
      <c r="Z79" s="90">
        <f>($L79+SUM($W79:Y79))*(R$11*R79)</f>
        <v>0</v>
      </c>
      <c r="AA79" s="90">
        <f>($L79+SUM($W79:Z79))*(S$11*S79)</f>
        <v>-0.018965753424657488</v>
      </c>
      <c r="AB79" s="90">
        <f>($L79+SUM($W79:AA79))*(T$11*T79)</f>
        <v>-0.026017419292550137</v>
      </c>
      <c r="AC79" s="90">
        <f>($L79+SUM($W79:AB79))*(U$11*U79)</f>
        <v>0</v>
      </c>
      <c r="AD79" s="90">
        <f>($L79+SUM($W79:AC79))*(V$11*V79)</f>
        <v>0</v>
      </c>
      <c r="AE79" s="111">
        <f t="shared" si="75"/>
        <v>-0.04498317271720763</v>
      </c>
    </row>
    <row r="80" spans="1:31" ht="12.75">
      <c r="A80" s="16">
        <v>1</v>
      </c>
      <c r="B80" s="15">
        <f t="shared" si="16"/>
        <v>42005</v>
      </c>
      <c r="C80" s="228">
        <f t="shared" si="67"/>
        <v>42039</v>
      </c>
      <c r="D80" s="228">
        <f t="shared" si="67"/>
        <v>42054</v>
      </c>
      <c r="E80" s="118" t="s">
        <v>116</v>
      </c>
      <c r="F80" s="16">
        <v>9</v>
      </c>
      <c r="G80" s="321">
        <v>94</v>
      </c>
      <c r="H80" s="232">
        <f aca="true" t="shared" si="77" ref="H80:H85">$K$3</f>
        <v>2.3</v>
      </c>
      <c r="I80" s="232">
        <f t="shared" si="66"/>
        <v>1.34</v>
      </c>
      <c r="J80" s="56">
        <f t="shared" si="9"/>
        <v>125.96000000000001</v>
      </c>
      <c r="K80" s="57">
        <f t="shared" si="32"/>
        <v>216.2</v>
      </c>
      <c r="L80" s="58">
        <f t="shared" si="71"/>
        <v>-90.23999999999998</v>
      </c>
      <c r="M80" s="55">
        <f t="shared" si="37"/>
        <v>-4.123551467148291</v>
      </c>
      <c r="N80" s="29">
        <f t="shared" si="72"/>
        <v>-94.36355146714827</v>
      </c>
      <c r="O80" s="16">
        <f aca="true" t="shared" si="78" ref="O80:O103">IF($D80&lt;O$8,O$12,IF($D80&lt;P$8,P$8-$D80,0))</f>
        <v>41</v>
      </c>
      <c r="P80" s="16">
        <f aca="true" t="shared" si="79" ref="P80:P103">IF($D80&lt;P$8,P$12,IF($D80&lt;Q$8,Q$8-$D80,0))</f>
        <v>91</v>
      </c>
      <c r="Q80" s="16">
        <f aca="true" t="shared" si="80" ref="Q80:Q103">IF($D80&lt;Q$8,Q$12,IF($D80&lt;R$8,R$8-$D80,0))</f>
        <v>92</v>
      </c>
      <c r="R80" s="16">
        <f t="shared" si="76"/>
        <v>92</v>
      </c>
      <c r="S80" s="16">
        <f t="shared" si="76"/>
        <v>91</v>
      </c>
      <c r="T80" s="16">
        <f t="shared" si="76"/>
        <v>91</v>
      </c>
      <c r="U80" s="16">
        <f t="shared" si="76"/>
        <v>0</v>
      </c>
      <c r="V80" s="106">
        <f>IF(W$8&lt;V$8,0,IF($D80&lt;V$8,V$12,IF($D80&lt;W$8,W$8-$D80,0)))</f>
        <v>0</v>
      </c>
      <c r="W80" s="141">
        <f>$L80*O$11*O80</f>
        <v>-0.329437808219178</v>
      </c>
      <c r="X80" s="63">
        <f>($L80+SUM($W80:W80))*(P$11*P80)</f>
        <v>-0.7338605816926251</v>
      </c>
      <c r="Y80" s="63">
        <f>($L80+SUM($W80:X80))*(Q$11*Q80)</f>
        <v>-0.7479366087283184</v>
      </c>
      <c r="Z80" s="63">
        <f>($L80+SUM($W80:Y80))*(R$11*R80)</f>
        <v>-0.7540635414957092</v>
      </c>
      <c r="AA80" s="63">
        <f>($L80+SUM($W80:Z80))*(S$11*S80)</f>
        <v>-0.7519771792669908</v>
      </c>
      <c r="AB80" s="63">
        <f>($L80+SUM($W80:AA80))*(T$11*T80)</f>
        <v>-0.806275747745469</v>
      </c>
      <c r="AC80" s="63">
        <f>($L80+SUM($W80:AB80))*(U$11*U80)</f>
        <v>0</v>
      </c>
      <c r="AD80" s="63">
        <f>($L80+SUM($W80:AC80))*(V$11*V80)</f>
        <v>0</v>
      </c>
      <c r="AE80" s="110">
        <f aca="true" t="shared" si="81" ref="AE80:AE85">SUM(W80:AD80)</f>
        <v>-4.123551467148291</v>
      </c>
    </row>
    <row r="81" spans="1:31" ht="12.75">
      <c r="A81" s="3">
        <v>2</v>
      </c>
      <c r="B81" s="15">
        <f t="shared" si="16"/>
        <v>42036</v>
      </c>
      <c r="C81" s="229">
        <f t="shared" si="67"/>
        <v>42067</v>
      </c>
      <c r="D81" s="229">
        <f t="shared" si="67"/>
        <v>42082</v>
      </c>
      <c r="E81" s="70" t="s">
        <v>116</v>
      </c>
      <c r="F81" s="3">
        <v>9</v>
      </c>
      <c r="G81" s="321">
        <v>85</v>
      </c>
      <c r="H81" s="232">
        <f t="shared" si="77"/>
        <v>2.3</v>
      </c>
      <c r="I81" s="232">
        <f t="shared" si="66"/>
        <v>1.34</v>
      </c>
      <c r="J81" s="56">
        <f t="shared" si="9"/>
        <v>113.9</v>
      </c>
      <c r="K81" s="57">
        <f t="shared" si="32"/>
        <v>195.49999999999997</v>
      </c>
      <c r="L81" s="58">
        <f t="shared" si="71"/>
        <v>-81.59999999999997</v>
      </c>
      <c r="M81" s="55">
        <f t="shared" si="37"/>
        <v>-3.5167797453609584</v>
      </c>
      <c r="N81" s="29">
        <f t="shared" si="72"/>
        <v>-85.11677974536093</v>
      </c>
      <c r="O81" s="16">
        <f t="shared" si="78"/>
        <v>13</v>
      </c>
      <c r="P81" s="16">
        <f t="shared" si="79"/>
        <v>91</v>
      </c>
      <c r="Q81" s="16">
        <f t="shared" si="80"/>
        <v>92</v>
      </c>
      <c r="R81" s="16">
        <f t="shared" si="76"/>
        <v>92</v>
      </c>
      <c r="S81" s="16">
        <f t="shared" si="76"/>
        <v>91</v>
      </c>
      <c r="T81" s="16">
        <f t="shared" si="76"/>
        <v>91</v>
      </c>
      <c r="U81" s="16">
        <f t="shared" si="76"/>
        <v>0</v>
      </c>
      <c r="V81" s="106">
        <f t="shared" si="17"/>
        <v>0</v>
      </c>
      <c r="W81" s="141">
        <f aca="true" t="shared" si="82" ref="W81:W91">$L81*O$11*O81</f>
        <v>-0.0944547945205479</v>
      </c>
      <c r="X81" s="63">
        <f>($L81+SUM($W81:W81))*(P$11*P81)</f>
        <v>-0.6619489042597108</v>
      </c>
      <c r="Y81" s="63">
        <f>($L81+SUM($W81:X81))*(Q$11*Q81)</f>
        <v>-0.6746456083817887</v>
      </c>
      <c r="Z81" s="63">
        <f>($L81+SUM($W81:Y81))*(R$11*R81)</f>
        <v>-0.6801721573381215</v>
      </c>
      <c r="AA81" s="63">
        <f>($L81+SUM($W81:Z81))*(S$11*S81)</f>
        <v>-0.6782902396746827</v>
      </c>
      <c r="AB81" s="63">
        <f>($L81+SUM($W81:AA81))*(T$11*T81)</f>
        <v>-0.7272680411861066</v>
      </c>
      <c r="AC81" s="63">
        <f>($L81+SUM($W81:AB81))*(U$11*U81)</f>
        <v>0</v>
      </c>
      <c r="AD81" s="63">
        <f>($L81+SUM($W81:AC81))*(V$11*V81)</f>
        <v>0</v>
      </c>
      <c r="AE81" s="110">
        <f t="shared" si="81"/>
        <v>-3.5167797453609584</v>
      </c>
    </row>
    <row r="82" spans="1:31" ht="12.75">
      <c r="A82" s="3">
        <v>3</v>
      </c>
      <c r="B82" s="15">
        <f t="shared" si="16"/>
        <v>42064</v>
      </c>
      <c r="C82" s="229">
        <f t="shared" si="67"/>
        <v>42100</v>
      </c>
      <c r="D82" s="229">
        <f t="shared" si="67"/>
        <v>42115</v>
      </c>
      <c r="E82" s="70" t="s">
        <v>116</v>
      </c>
      <c r="F82" s="3">
        <v>9</v>
      </c>
      <c r="G82" s="321">
        <v>77</v>
      </c>
      <c r="H82" s="232">
        <f t="shared" si="77"/>
        <v>2.3</v>
      </c>
      <c r="I82" s="232">
        <f t="shared" si="66"/>
        <v>1.34</v>
      </c>
      <c r="J82" s="56">
        <f t="shared" si="9"/>
        <v>103.18</v>
      </c>
      <c r="K82" s="57">
        <f aca="true" t="shared" si="83" ref="K82:K145">+$G82*H82</f>
        <v>177.1</v>
      </c>
      <c r="L82" s="58">
        <f>+J82-K82</f>
        <v>-73.91999999999999</v>
      </c>
      <c r="M82" s="55">
        <f t="shared" si="37"/>
        <v>-2.9605887757109404</v>
      </c>
      <c r="N82" s="29">
        <f>SUM(L82:M82)</f>
        <v>-76.88058877571093</v>
      </c>
      <c r="O82" s="16">
        <f aca="true" t="shared" si="84" ref="O82:U82">IF($D82&lt;O$8,O$12,IF($D82&lt;P$8,P$8-$D82,0))</f>
        <v>0</v>
      </c>
      <c r="P82" s="16">
        <f t="shared" si="84"/>
        <v>71</v>
      </c>
      <c r="Q82" s="16">
        <f t="shared" si="84"/>
        <v>92</v>
      </c>
      <c r="R82" s="16">
        <f t="shared" si="84"/>
        <v>92</v>
      </c>
      <c r="S82" s="16">
        <f t="shared" si="84"/>
        <v>91</v>
      </c>
      <c r="T82" s="16">
        <f t="shared" si="84"/>
        <v>91</v>
      </c>
      <c r="U82" s="16">
        <f t="shared" si="84"/>
        <v>0</v>
      </c>
      <c r="V82" s="106">
        <f>IF(W$8&lt;V$8,0,IF($D82&lt;V$8,V$12,IF($D82&lt;W$8,W$8-$D82,0)))</f>
        <v>0</v>
      </c>
      <c r="W82" s="141">
        <f>$L82*O$11*O82</f>
        <v>0</v>
      </c>
      <c r="X82" s="63">
        <f>($L82+SUM($W82:W82))*(P$11*P82)</f>
        <v>-0.46731616438356155</v>
      </c>
      <c r="Y82" s="63">
        <f>($L82+SUM($W82:X82))*(Q$11*Q82)</f>
        <v>-0.6093645899493336</v>
      </c>
      <c r="Z82" s="63">
        <f>($L82+SUM($W82:Y82))*(R$11*R82)</f>
        <v>-0.6143563711108364</v>
      </c>
      <c r="AA82" s="63">
        <f>($L82+SUM($W82:Z82))*(S$11*S82)</f>
        <v>-0.6126565542424652</v>
      </c>
      <c r="AB82" s="63">
        <f>($L82+SUM($W82:AA82))*(T$11*T82)</f>
        <v>-0.6568950960247439</v>
      </c>
      <c r="AC82" s="63">
        <f>($L82+SUM($W82:AB82))*(U$11*U82)</f>
        <v>0</v>
      </c>
      <c r="AD82" s="63">
        <f>($L82+SUM($W82:AC82))*(V$11*V82)</f>
        <v>0</v>
      </c>
      <c r="AE82" s="110">
        <f t="shared" si="81"/>
        <v>-2.9605887757109404</v>
      </c>
    </row>
    <row r="83" spans="1:31" ht="12.75">
      <c r="A83" s="16">
        <v>4</v>
      </c>
      <c r="B83" s="15">
        <f t="shared" si="16"/>
        <v>42095</v>
      </c>
      <c r="C83" s="229">
        <f t="shared" si="67"/>
        <v>42129</v>
      </c>
      <c r="D83" s="229">
        <f t="shared" si="67"/>
        <v>42144</v>
      </c>
      <c r="E83" s="70" t="s">
        <v>116</v>
      </c>
      <c r="F83" s="3">
        <v>9</v>
      </c>
      <c r="G83" s="321">
        <v>89</v>
      </c>
      <c r="H83" s="232">
        <f t="shared" si="77"/>
        <v>2.3</v>
      </c>
      <c r="I83" s="232">
        <f t="shared" si="66"/>
        <v>1.34</v>
      </c>
      <c r="J83" s="56">
        <f t="shared" si="9"/>
        <v>119.26</v>
      </c>
      <c r="K83" s="57">
        <f t="shared" si="83"/>
        <v>204.7</v>
      </c>
      <c r="L83" s="58">
        <f aca="true" t="shared" si="85" ref="L83:L93">+J83-K83</f>
        <v>-85.43999999999998</v>
      </c>
      <c r="M83" s="55">
        <f t="shared" si="37"/>
        <v>-3.1939620676432474</v>
      </c>
      <c r="N83" s="29">
        <f aca="true" t="shared" si="86" ref="N83:N93">SUM(L83:M83)</f>
        <v>-88.63396206764322</v>
      </c>
      <c r="O83" s="16">
        <f t="shared" si="78"/>
        <v>0</v>
      </c>
      <c r="P83" s="16">
        <f t="shared" si="79"/>
        <v>42</v>
      </c>
      <c r="Q83" s="16">
        <f t="shared" si="80"/>
        <v>92</v>
      </c>
      <c r="R83" s="16">
        <f t="shared" si="76"/>
        <v>92</v>
      </c>
      <c r="S83" s="16">
        <f t="shared" si="76"/>
        <v>91</v>
      </c>
      <c r="T83" s="16">
        <f t="shared" si="76"/>
        <v>91</v>
      </c>
      <c r="U83" s="16">
        <f t="shared" si="76"/>
        <v>0</v>
      </c>
      <c r="V83" s="106">
        <f t="shared" si="17"/>
        <v>0</v>
      </c>
      <c r="W83" s="141">
        <f t="shared" si="82"/>
        <v>0</v>
      </c>
      <c r="X83" s="63">
        <f>($L83+SUM($W83:W83))*(P$11*P83)</f>
        <v>-0.31952219178082186</v>
      </c>
      <c r="Y83" s="63">
        <f>($L83+SUM($W83:X83))*(Q$11*Q83)</f>
        <v>-0.7025232091874646</v>
      </c>
      <c r="Z83" s="63">
        <f>($L83+SUM($W83:Y83))*(R$11*R83)</f>
        <v>-0.7082781253394386</v>
      </c>
      <c r="AA83" s="63">
        <f>($L83+SUM($W83:Z83))*(S$11*S83)</f>
        <v>-0.7063184433672741</v>
      </c>
      <c r="AB83" s="63">
        <f>($L83+SUM($W83:AA83))*(T$11*T83)</f>
        <v>-0.7573200979682484</v>
      </c>
      <c r="AC83" s="63">
        <f>($L83+SUM($W83:AB83))*(U$11*U83)</f>
        <v>0</v>
      </c>
      <c r="AD83" s="63">
        <f>($L83+SUM($W83:AC83))*(V$11*V83)</f>
        <v>0</v>
      </c>
      <c r="AE83" s="110">
        <f t="shared" si="81"/>
        <v>-3.1939620676432474</v>
      </c>
    </row>
    <row r="84" spans="1:31" ht="12.75">
      <c r="A84" s="3">
        <v>5</v>
      </c>
      <c r="B84" s="15">
        <f t="shared" si="16"/>
        <v>42125</v>
      </c>
      <c r="C84" s="229">
        <f aca="true" t="shared" si="87" ref="C84:D103">+C72</f>
        <v>42158</v>
      </c>
      <c r="D84" s="229">
        <f t="shared" si="87"/>
        <v>42173</v>
      </c>
      <c r="E84" s="30" t="s">
        <v>116</v>
      </c>
      <c r="F84" s="3">
        <v>9</v>
      </c>
      <c r="G84" s="321">
        <v>91</v>
      </c>
      <c r="H84" s="232">
        <f t="shared" si="77"/>
        <v>2.3</v>
      </c>
      <c r="I84" s="232">
        <f t="shared" si="66"/>
        <v>1.34</v>
      </c>
      <c r="J84" s="56">
        <f t="shared" si="9"/>
        <v>121.94000000000001</v>
      </c>
      <c r="K84" s="57">
        <f t="shared" si="83"/>
        <v>209.29999999999998</v>
      </c>
      <c r="L84" s="58">
        <f t="shared" si="85"/>
        <v>-87.35999999999997</v>
      </c>
      <c r="M84" s="55">
        <f t="shared" si="37"/>
        <v>-3.0325953482372037</v>
      </c>
      <c r="N84" s="29">
        <f t="shared" si="86"/>
        <v>-90.39259534823718</v>
      </c>
      <c r="O84" s="16">
        <f t="shared" si="78"/>
        <v>0</v>
      </c>
      <c r="P84" s="16">
        <f t="shared" si="79"/>
        <v>13</v>
      </c>
      <c r="Q84" s="16">
        <f t="shared" si="80"/>
        <v>92</v>
      </c>
      <c r="R84" s="16">
        <f t="shared" si="76"/>
        <v>92</v>
      </c>
      <c r="S84" s="16">
        <f t="shared" si="76"/>
        <v>91</v>
      </c>
      <c r="T84" s="16">
        <f t="shared" si="76"/>
        <v>91</v>
      </c>
      <c r="U84" s="16">
        <f t="shared" si="76"/>
        <v>0</v>
      </c>
      <c r="V84" s="106">
        <f t="shared" si="17"/>
        <v>0</v>
      </c>
      <c r="W84" s="141">
        <f t="shared" si="82"/>
        <v>0</v>
      </c>
      <c r="X84" s="63">
        <f>($L84+SUM($W84:W84))*(P$11*P84)</f>
        <v>-0.10112219178082188</v>
      </c>
      <c r="Y84" s="63">
        <f>($L84+SUM($W84:X84))*(Q$11*Q84)</f>
        <v>-0.7164623434340398</v>
      </c>
      <c r="Z84" s="63">
        <f>($L84+SUM($W84:Y84))*(R$11*R84)</f>
        <v>-0.7223314459186091</v>
      </c>
      <c r="AA84" s="63">
        <f>($L84+SUM($W84:Z84))*(S$11*S84)</f>
        <v>-0.7203328808608279</v>
      </c>
      <c r="AB84" s="63">
        <f>($L84+SUM($W84:AA84))*(T$11*T84)</f>
        <v>-0.7723464862429054</v>
      </c>
      <c r="AC84" s="63">
        <f>($L84+SUM($W84:AB84))*(U$11*U84)</f>
        <v>0</v>
      </c>
      <c r="AD84" s="63">
        <f>($L84+SUM($W84:AC84))*(V$11*V84)</f>
        <v>0</v>
      </c>
      <c r="AE84" s="110">
        <f t="shared" si="81"/>
        <v>-3.0325953482372037</v>
      </c>
    </row>
    <row r="85" spans="1:31" ht="12.75">
      <c r="A85" s="3">
        <v>6</v>
      </c>
      <c r="B85" s="15">
        <f t="shared" si="16"/>
        <v>42156</v>
      </c>
      <c r="C85" s="229">
        <f t="shared" si="87"/>
        <v>42191</v>
      </c>
      <c r="D85" s="229">
        <f t="shared" si="87"/>
        <v>42206</v>
      </c>
      <c r="E85" s="30" t="s">
        <v>116</v>
      </c>
      <c r="F85" s="3">
        <v>9</v>
      </c>
      <c r="G85" s="321">
        <v>137</v>
      </c>
      <c r="H85" s="232">
        <f t="shared" si="77"/>
        <v>2.3</v>
      </c>
      <c r="I85" s="232">
        <f t="shared" si="66"/>
        <v>1.34</v>
      </c>
      <c r="J85" s="56">
        <f t="shared" si="9"/>
        <v>183.58</v>
      </c>
      <c r="K85" s="57">
        <f t="shared" si="83"/>
        <v>315.09999999999997</v>
      </c>
      <c r="L85" s="77">
        <f t="shared" si="85"/>
        <v>-131.51999999999995</v>
      </c>
      <c r="M85" s="78">
        <f t="shared" si="37"/>
        <v>-4.168116951411335</v>
      </c>
      <c r="N85" s="76">
        <f t="shared" si="86"/>
        <v>-135.6881169514113</v>
      </c>
      <c r="O85" s="16">
        <f t="shared" si="78"/>
        <v>0</v>
      </c>
      <c r="P85" s="16">
        <f t="shared" si="79"/>
        <v>0</v>
      </c>
      <c r="Q85" s="16">
        <f t="shared" si="80"/>
        <v>72</v>
      </c>
      <c r="R85" s="16">
        <f t="shared" si="76"/>
        <v>92</v>
      </c>
      <c r="S85" s="16">
        <f t="shared" si="76"/>
        <v>91</v>
      </c>
      <c r="T85" s="16">
        <f t="shared" si="76"/>
        <v>91</v>
      </c>
      <c r="U85" s="16">
        <f t="shared" si="76"/>
        <v>0</v>
      </c>
      <c r="V85" s="106">
        <f t="shared" si="17"/>
        <v>0</v>
      </c>
      <c r="W85" s="141">
        <f t="shared" si="82"/>
        <v>0</v>
      </c>
      <c r="X85" s="63">
        <f>($L85+SUM($W85:W85))*(P$11*P85)</f>
        <v>0</v>
      </c>
      <c r="Y85" s="63">
        <f>($L85+SUM($W85:X85))*(Q$11*Q85)</f>
        <v>-0.8431693150684928</v>
      </c>
      <c r="Z85" s="63">
        <f>($L85+SUM($W85:Y85))*(R$11*R85)</f>
        <v>-1.0842900719234372</v>
      </c>
      <c r="AA85" s="63">
        <f>($L85+SUM($W85:Z85))*(S$11*S85)</f>
        <v>-1.081290030512407</v>
      </c>
      <c r="AB85" s="63">
        <f>($L85+SUM($W85:AA85))*(T$11*T85)</f>
        <v>-1.159367533906998</v>
      </c>
      <c r="AC85" s="63">
        <f>($L85+SUM($W85:AB85))*(U$11*U85)</f>
        <v>0</v>
      </c>
      <c r="AD85" s="63">
        <f>($L85+SUM($W85:AC85))*(V$11*V85)</f>
        <v>0</v>
      </c>
      <c r="AE85" s="110">
        <f t="shared" si="81"/>
        <v>-4.168116951411335</v>
      </c>
    </row>
    <row r="86" spans="1:31" ht="12.75">
      <c r="A86" s="16">
        <v>7</v>
      </c>
      <c r="B86" s="15">
        <f t="shared" si="16"/>
        <v>42186</v>
      </c>
      <c r="C86" s="229">
        <f t="shared" si="87"/>
        <v>42221</v>
      </c>
      <c r="D86" s="229">
        <f t="shared" si="87"/>
        <v>42236</v>
      </c>
      <c r="E86" s="30" t="s">
        <v>116</v>
      </c>
      <c r="F86" s="3">
        <v>9</v>
      </c>
      <c r="G86" s="321">
        <v>155</v>
      </c>
      <c r="H86" s="232">
        <f aca="true" t="shared" si="88" ref="H86:H91">$K$8</f>
        <v>1.44</v>
      </c>
      <c r="I86" s="232">
        <f t="shared" si="66"/>
        <v>1.34</v>
      </c>
      <c r="J86" s="56">
        <f t="shared" si="9"/>
        <v>207.70000000000002</v>
      </c>
      <c r="K86" s="74">
        <f t="shared" si="83"/>
        <v>223.2</v>
      </c>
      <c r="L86" s="77">
        <f t="shared" si="85"/>
        <v>-15.499999999999972</v>
      </c>
      <c r="M86" s="75">
        <f aca="true" t="shared" si="89" ref="M86:M149">+AE86</f>
        <v>-0.44878006926367187</v>
      </c>
      <c r="N86" s="76">
        <f t="shared" si="86"/>
        <v>-15.948780069263643</v>
      </c>
      <c r="O86" s="16">
        <f t="shared" si="78"/>
        <v>0</v>
      </c>
      <c r="P86" s="16">
        <f t="shared" si="79"/>
        <v>0</v>
      </c>
      <c r="Q86" s="16">
        <f t="shared" si="80"/>
        <v>42</v>
      </c>
      <c r="R86" s="16">
        <f t="shared" si="76"/>
        <v>92</v>
      </c>
      <c r="S86" s="16">
        <f t="shared" si="76"/>
        <v>91</v>
      </c>
      <c r="T86" s="16">
        <f t="shared" si="76"/>
        <v>91</v>
      </c>
      <c r="U86" s="16">
        <f t="shared" si="76"/>
        <v>0</v>
      </c>
      <c r="V86" s="106">
        <f t="shared" si="17"/>
        <v>0</v>
      </c>
      <c r="W86" s="141">
        <f t="shared" si="82"/>
        <v>0</v>
      </c>
      <c r="X86" s="63">
        <f>($L86+SUM($W86:W86))*(P$11*P86)</f>
        <v>0</v>
      </c>
      <c r="Y86" s="63">
        <f>($L86+SUM($W86:X86))*(Q$11*Q86)</f>
        <v>-0.05796575342465743</v>
      </c>
      <c r="Z86" s="63">
        <f>($L86+SUM($W86:Y86))*(R$11*R86)</f>
        <v>-0.1274474454869579</v>
      </c>
      <c r="AA86" s="63">
        <f>($L86+SUM($W86:Z86))*(S$11*S86)</f>
        <v>-0.12709482064597538</v>
      </c>
      <c r="AB86" s="63">
        <f>($L86+SUM($W86:AA86))*(T$11*T86)</f>
        <v>-0.13627204970608114</v>
      </c>
      <c r="AC86" s="63">
        <f>($L86+SUM($W86:AB86))*(U$11*U86)</f>
        <v>0</v>
      </c>
      <c r="AD86" s="63">
        <f>($L86+SUM($W86:AC86))*(V$11*V86)</f>
        <v>0</v>
      </c>
      <c r="AE86" s="110">
        <f aca="true" t="shared" si="90" ref="AE86:AE91">SUM(W86:AD86)</f>
        <v>-0.44878006926367187</v>
      </c>
    </row>
    <row r="87" spans="1:31" ht="12.75">
      <c r="A87" s="3">
        <v>8</v>
      </c>
      <c r="B87" s="15">
        <f t="shared" si="16"/>
        <v>42217</v>
      </c>
      <c r="C87" s="229">
        <f t="shared" si="87"/>
        <v>42250</v>
      </c>
      <c r="D87" s="229">
        <f t="shared" si="87"/>
        <v>42265</v>
      </c>
      <c r="E87" s="30" t="s">
        <v>116</v>
      </c>
      <c r="F87" s="3">
        <v>9</v>
      </c>
      <c r="G87" s="321">
        <v>156</v>
      </c>
      <c r="H87" s="232">
        <f t="shared" si="88"/>
        <v>1.44</v>
      </c>
      <c r="I87" s="232">
        <f t="shared" si="66"/>
        <v>1.34</v>
      </c>
      <c r="J87" s="56">
        <f t="shared" si="9"/>
        <v>209.04000000000002</v>
      </c>
      <c r="K87" s="74">
        <f t="shared" si="83"/>
        <v>224.64</v>
      </c>
      <c r="L87" s="77">
        <f t="shared" si="85"/>
        <v>-15.599999999999966</v>
      </c>
      <c r="M87" s="75">
        <f t="shared" si="89"/>
        <v>-0.4103813487296714</v>
      </c>
      <c r="N87" s="76">
        <f t="shared" si="86"/>
        <v>-16.010381348729638</v>
      </c>
      <c r="O87" s="16">
        <f t="shared" si="78"/>
        <v>0</v>
      </c>
      <c r="P87" s="16">
        <f t="shared" si="79"/>
        <v>0</v>
      </c>
      <c r="Q87" s="16">
        <f t="shared" si="80"/>
        <v>13</v>
      </c>
      <c r="R87" s="16">
        <f t="shared" si="76"/>
        <v>92</v>
      </c>
      <c r="S87" s="16">
        <f t="shared" si="76"/>
        <v>91</v>
      </c>
      <c r="T87" s="16">
        <f t="shared" si="76"/>
        <v>91</v>
      </c>
      <c r="U87" s="16">
        <f t="shared" si="76"/>
        <v>0</v>
      </c>
      <c r="V87" s="106">
        <f t="shared" si="17"/>
        <v>0</v>
      </c>
      <c r="W87" s="141">
        <f t="shared" si="82"/>
        <v>0</v>
      </c>
      <c r="X87" s="63">
        <f>($L87+SUM($W87:W87))*(P$11*P87)</f>
        <v>0</v>
      </c>
      <c r="Y87" s="63">
        <f>($L87+SUM($W87:X87))*(Q$11*Q87)</f>
        <v>-0.018057534246575302</v>
      </c>
      <c r="Z87" s="63">
        <f>($L87+SUM($W87:Y87))*(R$11*R87)</f>
        <v>-0.12793970418464973</v>
      </c>
      <c r="AA87" s="63">
        <f>($L87+SUM($W87:Z87))*(S$11*S87)</f>
        <v>-0.1275857173497541</v>
      </c>
      <c r="AB87" s="63">
        <f>($L87+SUM($W87:AA87))*(T$11*T87)</f>
        <v>-0.13679839294869228</v>
      </c>
      <c r="AC87" s="63">
        <f>($L87+SUM($W87:AB87))*(U$11*U87)</f>
        <v>0</v>
      </c>
      <c r="AD87" s="63">
        <f>($L87+SUM($W87:AC87))*(V$11*V87)</f>
        <v>0</v>
      </c>
      <c r="AE87" s="110">
        <f t="shared" si="90"/>
        <v>-0.4103813487296714</v>
      </c>
    </row>
    <row r="88" spans="1:31" ht="12.75">
      <c r="A88" s="3">
        <v>9</v>
      </c>
      <c r="B88" s="15">
        <f t="shared" si="16"/>
        <v>42248</v>
      </c>
      <c r="C88" s="229">
        <f t="shared" si="87"/>
        <v>42282</v>
      </c>
      <c r="D88" s="229">
        <f t="shared" si="87"/>
        <v>42297</v>
      </c>
      <c r="E88" s="30" t="s">
        <v>116</v>
      </c>
      <c r="F88" s="3">
        <v>9</v>
      </c>
      <c r="G88" s="321">
        <v>143</v>
      </c>
      <c r="H88" s="232">
        <f t="shared" si="88"/>
        <v>1.44</v>
      </c>
      <c r="I88" s="232">
        <f t="shared" si="66"/>
        <v>1.34</v>
      </c>
      <c r="J88" s="56">
        <f t="shared" si="9"/>
        <v>191.62</v>
      </c>
      <c r="K88" s="74">
        <f t="shared" si="83"/>
        <v>205.92</v>
      </c>
      <c r="L88" s="77">
        <f t="shared" si="85"/>
        <v>-14.299999999999983</v>
      </c>
      <c r="M88" s="75">
        <f t="shared" si="89"/>
        <v>-0.33461568955267673</v>
      </c>
      <c r="N88" s="76">
        <f t="shared" si="86"/>
        <v>-14.63461568955266</v>
      </c>
      <c r="O88" s="16">
        <f t="shared" si="78"/>
        <v>0</v>
      </c>
      <c r="P88" s="16">
        <f t="shared" si="79"/>
        <v>0</v>
      </c>
      <c r="Q88" s="16">
        <f t="shared" si="80"/>
        <v>0</v>
      </c>
      <c r="R88" s="16">
        <f t="shared" si="76"/>
        <v>73</v>
      </c>
      <c r="S88" s="16">
        <f t="shared" si="76"/>
        <v>91</v>
      </c>
      <c r="T88" s="16">
        <f t="shared" si="76"/>
        <v>91</v>
      </c>
      <c r="U88" s="16">
        <f t="shared" si="76"/>
        <v>0</v>
      </c>
      <c r="V88" s="106">
        <f t="shared" si="17"/>
        <v>0</v>
      </c>
      <c r="W88" s="141">
        <f t="shared" si="82"/>
        <v>0</v>
      </c>
      <c r="X88" s="63">
        <f>($L88+SUM($W88:W88))*(P$11*P88)</f>
        <v>0</v>
      </c>
      <c r="Y88" s="63">
        <f>($L88+SUM($W88:X88))*(Q$11*Q88)</f>
        <v>0</v>
      </c>
      <c r="Z88" s="63">
        <f>($L88+SUM($W88:Y88))*(R$11*R88)</f>
        <v>-0.09294999999999988</v>
      </c>
      <c r="AA88" s="63">
        <f>($L88+SUM($W88:Z88))*(S$11*S88)</f>
        <v>-0.11662232773972589</v>
      </c>
      <c r="AB88" s="63">
        <f>($L88+SUM($W88:AA88))*(T$11*T88)</f>
        <v>-0.12504336181295098</v>
      </c>
      <c r="AC88" s="63">
        <f>($L88+SUM($W88:AB88))*(U$11*U88)</f>
        <v>0</v>
      </c>
      <c r="AD88" s="63">
        <f>($L88+SUM($W88:AC88))*(V$11*V88)</f>
        <v>0</v>
      </c>
      <c r="AE88" s="110">
        <f t="shared" si="90"/>
        <v>-0.33461568955267673</v>
      </c>
    </row>
    <row r="89" spans="1:31" ht="12.75">
      <c r="A89" s="16">
        <v>10</v>
      </c>
      <c r="B89" s="15">
        <f t="shared" si="16"/>
        <v>42278</v>
      </c>
      <c r="C89" s="229">
        <f t="shared" si="87"/>
        <v>42312</v>
      </c>
      <c r="D89" s="229">
        <f t="shared" si="87"/>
        <v>42327</v>
      </c>
      <c r="E89" s="30" t="s">
        <v>116</v>
      </c>
      <c r="F89" s="3">
        <v>9</v>
      </c>
      <c r="G89" s="321">
        <v>112</v>
      </c>
      <c r="H89" s="232">
        <f t="shared" si="88"/>
        <v>1.44</v>
      </c>
      <c r="I89" s="232">
        <f t="shared" si="66"/>
        <v>1.34</v>
      </c>
      <c r="J89" s="56">
        <f t="shared" si="9"/>
        <v>150.08</v>
      </c>
      <c r="K89" s="74">
        <f t="shared" si="83"/>
        <v>161.28</v>
      </c>
      <c r="L89" s="77">
        <f t="shared" si="85"/>
        <v>-11.199999999999989</v>
      </c>
      <c r="M89" s="75">
        <f t="shared" si="89"/>
        <v>-0.23165647901423989</v>
      </c>
      <c r="N89" s="76">
        <f t="shared" si="86"/>
        <v>-11.431656479014228</v>
      </c>
      <c r="O89" s="16">
        <f t="shared" si="78"/>
        <v>0</v>
      </c>
      <c r="P89" s="16">
        <f t="shared" si="79"/>
        <v>0</v>
      </c>
      <c r="Q89" s="16">
        <f t="shared" si="80"/>
        <v>0</v>
      </c>
      <c r="R89" s="16">
        <f t="shared" si="76"/>
        <v>43</v>
      </c>
      <c r="S89" s="16">
        <f t="shared" si="76"/>
        <v>91</v>
      </c>
      <c r="T89" s="16">
        <f t="shared" si="76"/>
        <v>91</v>
      </c>
      <c r="U89" s="16">
        <f t="shared" si="76"/>
        <v>0</v>
      </c>
      <c r="V89" s="106">
        <f t="shared" si="17"/>
        <v>0</v>
      </c>
      <c r="W89" s="141">
        <f t="shared" si="82"/>
        <v>0</v>
      </c>
      <c r="X89" s="63">
        <f>($L89+SUM($W89:W89))*(P$11*P89)</f>
        <v>0</v>
      </c>
      <c r="Y89" s="63">
        <f>($L89+SUM($W89:X89))*(Q$11*Q89)</f>
        <v>0</v>
      </c>
      <c r="Z89" s="63">
        <f>($L89+SUM($W89:Y89))*(R$11*R89)</f>
        <v>-0.04288219178082187</v>
      </c>
      <c r="AA89" s="63">
        <f>($L89+SUM($W89:Z89))*(S$11*S89)</f>
        <v>-0.09109814817038835</v>
      </c>
      <c r="AB89" s="63">
        <f>($L89+SUM($W89:AA89))*(T$11*T89)</f>
        <v>-0.09767613906302966</v>
      </c>
      <c r="AC89" s="63">
        <f>($L89+SUM($W89:AB89))*(U$11*U89)</f>
        <v>0</v>
      </c>
      <c r="AD89" s="63">
        <f>($L89+SUM($W89:AC89))*(V$11*V89)</f>
        <v>0</v>
      </c>
      <c r="AE89" s="110">
        <f t="shared" si="90"/>
        <v>-0.23165647901423989</v>
      </c>
    </row>
    <row r="90" spans="1:31" ht="12.75">
      <c r="A90" s="3">
        <v>11</v>
      </c>
      <c r="B90" s="15">
        <f t="shared" si="16"/>
        <v>42309</v>
      </c>
      <c r="C90" s="229">
        <f t="shared" si="87"/>
        <v>42341</v>
      </c>
      <c r="D90" s="229">
        <f t="shared" si="87"/>
        <v>42356</v>
      </c>
      <c r="E90" s="30" t="s">
        <v>116</v>
      </c>
      <c r="F90" s="3">
        <v>9</v>
      </c>
      <c r="G90" s="321">
        <v>69</v>
      </c>
      <c r="H90" s="232">
        <f t="shared" si="88"/>
        <v>1.44</v>
      </c>
      <c r="I90" s="232">
        <f t="shared" si="66"/>
        <v>1.34</v>
      </c>
      <c r="J90" s="56">
        <f t="shared" si="9"/>
        <v>92.46000000000001</v>
      </c>
      <c r="K90" s="74">
        <f t="shared" si="83"/>
        <v>99.36</v>
      </c>
      <c r="L90" s="77">
        <f t="shared" si="85"/>
        <v>-6.8999999999999915</v>
      </c>
      <c r="M90" s="75">
        <f t="shared" si="89"/>
        <v>-0.12460065520010671</v>
      </c>
      <c r="N90" s="76">
        <f t="shared" si="86"/>
        <v>-7.024600655200098</v>
      </c>
      <c r="O90" s="16">
        <f t="shared" si="78"/>
        <v>0</v>
      </c>
      <c r="P90" s="16">
        <f t="shared" si="79"/>
        <v>0</v>
      </c>
      <c r="Q90" s="16">
        <f t="shared" si="80"/>
        <v>0</v>
      </c>
      <c r="R90" s="16">
        <f aca="true" t="shared" si="91" ref="R90:R113">IF($D90&lt;R$8,R$12,IF($D90&lt;S$8,S$8-$D90,0))</f>
        <v>14</v>
      </c>
      <c r="S90" s="16">
        <f aca="true" t="shared" si="92" ref="S90:U113">IF($D90&lt;S$8,S$12,IF($D90&lt;T$8,T$8-$D90,0))</f>
        <v>91</v>
      </c>
      <c r="T90" s="16">
        <f t="shared" si="92"/>
        <v>91</v>
      </c>
      <c r="U90" s="16">
        <f t="shared" si="92"/>
        <v>0</v>
      </c>
      <c r="V90" s="106">
        <f t="shared" si="17"/>
        <v>0</v>
      </c>
      <c r="W90" s="141">
        <f t="shared" si="82"/>
        <v>0</v>
      </c>
      <c r="X90" s="63">
        <f>($L90+SUM($W90:W90))*(P$11*P90)</f>
        <v>0</v>
      </c>
      <c r="Y90" s="63">
        <f>($L90+SUM($W90:X90))*(Q$11*Q90)</f>
        <v>0</v>
      </c>
      <c r="Z90" s="63">
        <f>($L90+SUM($W90:Y90))*(R$11*R90)</f>
        <v>-0.008601369863013688</v>
      </c>
      <c r="AA90" s="63">
        <f>($L90+SUM($W90:Z90))*(S$11*S90)</f>
        <v>-0.05597859877087627</v>
      </c>
      <c r="AB90" s="63">
        <f>($L90+SUM($W90:AA90))*(T$11*T90)</f>
        <v>-0.060020686566216765</v>
      </c>
      <c r="AC90" s="63">
        <f>($L90+SUM($W90:AB90))*(U$11*U90)</f>
        <v>0</v>
      </c>
      <c r="AD90" s="63">
        <f>($L90+SUM($W90:AC90))*(V$11*V90)</f>
        <v>0</v>
      </c>
      <c r="AE90" s="110">
        <f t="shared" si="90"/>
        <v>-0.12460065520010671</v>
      </c>
    </row>
    <row r="91" spans="1:31" s="69" customFormat="1" ht="12.75">
      <c r="A91" s="3">
        <v>12</v>
      </c>
      <c r="B91" s="83">
        <f t="shared" si="16"/>
        <v>42339</v>
      </c>
      <c r="C91" s="229">
        <f t="shared" si="87"/>
        <v>42375</v>
      </c>
      <c r="D91" s="229">
        <f t="shared" si="87"/>
        <v>42390</v>
      </c>
      <c r="E91" s="84" t="s">
        <v>116</v>
      </c>
      <c r="F91" s="81">
        <v>9</v>
      </c>
      <c r="G91" s="322">
        <v>77</v>
      </c>
      <c r="H91" s="233">
        <f t="shared" si="88"/>
        <v>1.44</v>
      </c>
      <c r="I91" s="233">
        <f t="shared" si="66"/>
        <v>1.34</v>
      </c>
      <c r="J91" s="85">
        <f t="shared" si="9"/>
        <v>103.18</v>
      </c>
      <c r="K91" s="86">
        <f t="shared" si="83"/>
        <v>110.88</v>
      </c>
      <c r="L91" s="87">
        <f t="shared" si="85"/>
        <v>-7.699999999999989</v>
      </c>
      <c r="M91" s="88">
        <f t="shared" si="89"/>
        <v>-0.11545680997416635</v>
      </c>
      <c r="N91" s="89">
        <f t="shared" si="86"/>
        <v>-7.815456809974155</v>
      </c>
      <c r="O91" s="81">
        <f t="shared" si="78"/>
        <v>0</v>
      </c>
      <c r="P91" s="81">
        <f t="shared" si="79"/>
        <v>0</v>
      </c>
      <c r="Q91" s="81">
        <f t="shared" si="80"/>
        <v>0</v>
      </c>
      <c r="R91" s="81">
        <f t="shared" si="91"/>
        <v>0</v>
      </c>
      <c r="S91" s="81">
        <f t="shared" si="92"/>
        <v>71</v>
      </c>
      <c r="T91" s="81">
        <f t="shared" si="92"/>
        <v>91</v>
      </c>
      <c r="U91" s="81">
        <f t="shared" si="92"/>
        <v>0</v>
      </c>
      <c r="V91" s="107">
        <f t="shared" si="17"/>
        <v>0</v>
      </c>
      <c r="W91" s="142">
        <f t="shared" si="82"/>
        <v>0</v>
      </c>
      <c r="X91" s="90">
        <f>($L91+SUM($W91:W91))*(P$11*P91)</f>
        <v>0</v>
      </c>
      <c r="Y91" s="90">
        <f>($L91+SUM($W91:X91))*(Q$11*Q91)</f>
        <v>0</v>
      </c>
      <c r="Z91" s="90">
        <f>($L91+SUM($W91:Y91))*(R$11*R91)</f>
        <v>0</v>
      </c>
      <c r="AA91" s="90">
        <f>($L91+SUM($W91:Z91))*(S$11*S91)</f>
        <v>-0.0486787671232876</v>
      </c>
      <c r="AB91" s="90">
        <f>($L91+SUM($W91:AA91))*(T$11*T91)</f>
        <v>-0.06677804285087875</v>
      </c>
      <c r="AC91" s="90">
        <f>($L91+SUM($W91:AB91))*(U$11*U91)</f>
        <v>0</v>
      </c>
      <c r="AD91" s="90">
        <f>($L91+SUM($W91:AC91))*(V$11*V91)</f>
        <v>0</v>
      </c>
      <c r="AE91" s="111">
        <f t="shared" si="90"/>
        <v>-0.11545680997416635</v>
      </c>
    </row>
    <row r="92" spans="1:31" ht="12.75">
      <c r="A92" s="16">
        <v>1</v>
      </c>
      <c r="B92" s="15">
        <f t="shared" si="16"/>
        <v>42005</v>
      </c>
      <c r="C92" s="228">
        <f t="shared" si="87"/>
        <v>42039</v>
      </c>
      <c r="D92" s="228">
        <f t="shared" si="87"/>
        <v>42054</v>
      </c>
      <c r="E92" s="118" t="s">
        <v>143</v>
      </c>
      <c r="F92" s="16">
        <v>9</v>
      </c>
      <c r="G92" s="321">
        <v>20</v>
      </c>
      <c r="H92" s="232">
        <f aca="true" t="shared" si="93" ref="H92:H97">$K$3</f>
        <v>2.3</v>
      </c>
      <c r="I92" s="232">
        <f t="shared" si="66"/>
        <v>1.34</v>
      </c>
      <c r="J92" s="56">
        <f t="shared" si="9"/>
        <v>26.8</v>
      </c>
      <c r="K92" s="57">
        <f t="shared" si="83"/>
        <v>46</v>
      </c>
      <c r="L92" s="58">
        <f t="shared" si="85"/>
        <v>-19.2</v>
      </c>
      <c r="M92" s="55">
        <f t="shared" si="89"/>
        <v>-0.8773513759889982</v>
      </c>
      <c r="N92" s="29">
        <f t="shared" si="86"/>
        <v>-20.077351375988997</v>
      </c>
      <c r="O92" s="16">
        <f t="shared" si="78"/>
        <v>41</v>
      </c>
      <c r="P92" s="16">
        <f t="shared" si="79"/>
        <v>91</v>
      </c>
      <c r="Q92" s="16">
        <f t="shared" si="80"/>
        <v>92</v>
      </c>
      <c r="R92" s="16">
        <f t="shared" si="91"/>
        <v>92</v>
      </c>
      <c r="S92" s="16">
        <f t="shared" si="92"/>
        <v>91</v>
      </c>
      <c r="T92" s="16">
        <f t="shared" si="92"/>
        <v>91</v>
      </c>
      <c r="U92" s="16">
        <f t="shared" si="92"/>
        <v>0</v>
      </c>
      <c r="V92" s="106">
        <f>IF(W$8&lt;V$8,0,IF($D92&lt;V$8,V$12,IF($D92&lt;W$8,W$8-$D92,0)))</f>
        <v>0</v>
      </c>
      <c r="W92" s="141">
        <f>$L92*O$11*O92</f>
        <v>-0.07009315068493151</v>
      </c>
      <c r="X92" s="63">
        <f>($L92+SUM($W92:W92))*(P$11*P92)</f>
        <v>-0.15614054929630325</v>
      </c>
      <c r="Y92" s="63">
        <f>($L92+SUM($W92:X92))*(Q$11*Q92)</f>
        <v>-0.1591354486655997</v>
      </c>
      <c r="Z92" s="63">
        <f>($L92+SUM($W92:Y92))*(R$11*R92)</f>
        <v>-0.16043905138206582</v>
      </c>
      <c r="AA92" s="63">
        <f>($L92+SUM($W92:Z92))*(S$11*S92)</f>
        <v>-0.15999514452489172</v>
      </c>
      <c r="AB92" s="63">
        <f>($L92+SUM($W92:AA92))*(T$11*T92)</f>
        <v>-0.1715480314352062</v>
      </c>
      <c r="AC92" s="63">
        <f>($L92+SUM($W92:AB92))*(U$11*U92)</f>
        <v>0</v>
      </c>
      <c r="AD92" s="63">
        <f>($L92+SUM($W92:AC92))*(V$11*V92)</f>
        <v>0</v>
      </c>
      <c r="AE92" s="110">
        <f aca="true" t="shared" si="94" ref="AE92:AE97">SUM(W92:AD92)</f>
        <v>-0.8773513759889982</v>
      </c>
    </row>
    <row r="93" spans="1:31" ht="12.75">
      <c r="A93" s="3">
        <v>2</v>
      </c>
      <c r="B93" s="15">
        <f t="shared" si="16"/>
        <v>42036</v>
      </c>
      <c r="C93" s="229">
        <f t="shared" si="87"/>
        <v>42067</v>
      </c>
      <c r="D93" s="229">
        <f t="shared" si="87"/>
        <v>42082</v>
      </c>
      <c r="E93" s="70" t="s">
        <v>143</v>
      </c>
      <c r="F93" s="3">
        <v>9</v>
      </c>
      <c r="G93" s="321">
        <v>19</v>
      </c>
      <c r="H93" s="232">
        <f t="shared" si="93"/>
        <v>2.3</v>
      </c>
      <c r="I93" s="232">
        <f t="shared" si="66"/>
        <v>1.34</v>
      </c>
      <c r="J93" s="56">
        <f t="shared" si="9"/>
        <v>25.46</v>
      </c>
      <c r="K93" s="57">
        <f t="shared" si="83"/>
        <v>43.699999999999996</v>
      </c>
      <c r="L93" s="58">
        <f t="shared" si="85"/>
        <v>-18.239999999999995</v>
      </c>
      <c r="M93" s="55">
        <f t="shared" si="89"/>
        <v>-0.7861037077865672</v>
      </c>
      <c r="N93" s="29">
        <f t="shared" si="86"/>
        <v>-19.02610370778656</v>
      </c>
      <c r="O93" s="16">
        <f t="shared" si="78"/>
        <v>13</v>
      </c>
      <c r="P93" s="16">
        <f t="shared" si="79"/>
        <v>91</v>
      </c>
      <c r="Q93" s="16">
        <f t="shared" si="80"/>
        <v>92</v>
      </c>
      <c r="R93" s="16">
        <f t="shared" si="91"/>
        <v>92</v>
      </c>
      <c r="S93" s="16">
        <f t="shared" si="92"/>
        <v>91</v>
      </c>
      <c r="T93" s="16">
        <f t="shared" si="92"/>
        <v>91</v>
      </c>
      <c r="U93" s="16">
        <f t="shared" si="92"/>
        <v>0</v>
      </c>
      <c r="V93" s="106">
        <f aca="true" t="shared" si="95" ref="V93:V103">IF(W$8&lt;V$8,0,IF($D93&lt;V$8,V$12,IF($D93&lt;W$8,W$8-$D93,0)))</f>
        <v>0</v>
      </c>
      <c r="W93" s="141">
        <f aca="true" t="shared" si="96" ref="W93:W103">$L93*O$11*O93</f>
        <v>-0.02111342465753424</v>
      </c>
      <c r="X93" s="63">
        <f>($L93+SUM($W93:W93))*(P$11*P93)</f>
        <v>-0.14796504918746478</v>
      </c>
      <c r="Y93" s="63">
        <f>($L93+SUM($W93:X93))*(Q$11*Q93)</f>
        <v>-0.15080313599122336</v>
      </c>
      <c r="Z93" s="63">
        <f>($L93+SUM($W93:Y93))*(R$11*R93)</f>
        <v>-0.15203848222852132</v>
      </c>
      <c r="AA93" s="63">
        <f>($L93+SUM($W93:Z93))*(S$11*S93)</f>
        <v>-0.1516178182802232</v>
      </c>
      <c r="AB93" s="63">
        <f>($L93+SUM($W93:AA93))*(T$11*T93)</f>
        <v>-0.1625657974416003</v>
      </c>
      <c r="AC93" s="63">
        <f>($L93+SUM($W93:AB93))*(U$11*U93)</f>
        <v>0</v>
      </c>
      <c r="AD93" s="63">
        <f>($L93+SUM($W93:AC93))*(V$11*V93)</f>
        <v>0</v>
      </c>
      <c r="AE93" s="110">
        <f t="shared" si="94"/>
        <v>-0.7861037077865672</v>
      </c>
    </row>
    <row r="94" spans="1:31" ht="12.75">
      <c r="A94" s="3">
        <v>3</v>
      </c>
      <c r="B94" s="15">
        <f t="shared" si="16"/>
        <v>42064</v>
      </c>
      <c r="C94" s="229">
        <f t="shared" si="87"/>
        <v>42100</v>
      </c>
      <c r="D94" s="229">
        <f t="shared" si="87"/>
        <v>42115</v>
      </c>
      <c r="E94" s="70" t="s">
        <v>143</v>
      </c>
      <c r="F94" s="3">
        <v>9</v>
      </c>
      <c r="G94" s="321">
        <v>22</v>
      </c>
      <c r="H94" s="232">
        <f t="shared" si="93"/>
        <v>2.3</v>
      </c>
      <c r="I94" s="232">
        <f t="shared" si="66"/>
        <v>1.34</v>
      </c>
      <c r="J94" s="56">
        <f t="shared" si="9"/>
        <v>29.48</v>
      </c>
      <c r="K94" s="57">
        <f t="shared" si="83"/>
        <v>50.599999999999994</v>
      </c>
      <c r="L94" s="58">
        <f>+J94-K94</f>
        <v>-21.119999999999994</v>
      </c>
      <c r="M94" s="55">
        <f t="shared" si="89"/>
        <v>-0.8458825073459829</v>
      </c>
      <c r="N94" s="29">
        <f>SUM(L94:M94)</f>
        <v>-21.965882507345977</v>
      </c>
      <c r="O94" s="16">
        <f t="shared" si="78"/>
        <v>0</v>
      </c>
      <c r="P94" s="16">
        <f t="shared" si="79"/>
        <v>71</v>
      </c>
      <c r="Q94" s="16">
        <f t="shared" si="80"/>
        <v>92</v>
      </c>
      <c r="R94" s="16">
        <f t="shared" si="91"/>
        <v>92</v>
      </c>
      <c r="S94" s="16">
        <f t="shared" si="92"/>
        <v>91</v>
      </c>
      <c r="T94" s="16">
        <f t="shared" si="92"/>
        <v>91</v>
      </c>
      <c r="U94" s="16">
        <f t="shared" si="92"/>
        <v>0</v>
      </c>
      <c r="V94" s="106">
        <f t="shared" si="95"/>
        <v>0</v>
      </c>
      <c r="W94" s="141">
        <f t="shared" si="96"/>
        <v>0</v>
      </c>
      <c r="X94" s="63">
        <f>($L94+SUM($W94:W94))*(P$11*P94)</f>
        <v>-0.133518904109589</v>
      </c>
      <c r="Y94" s="63">
        <f>($L94+SUM($W94:X94))*(Q$11*Q94)</f>
        <v>-0.17410416855695246</v>
      </c>
      <c r="Z94" s="63">
        <f>($L94+SUM($W94:Y94))*(R$11*R94)</f>
        <v>-0.17553039174595322</v>
      </c>
      <c r="AA94" s="63">
        <f>($L94+SUM($W94:Z94))*(S$11*S94)</f>
        <v>-0.17504472978356148</v>
      </c>
      <c r="AB94" s="63">
        <f>($L94+SUM($W94:AA94))*(T$11*T94)</f>
        <v>-0.18768431314992684</v>
      </c>
      <c r="AC94" s="63">
        <f>($L94+SUM($W94:AB94))*(U$11*U94)</f>
        <v>0</v>
      </c>
      <c r="AD94" s="63">
        <f>($L94+SUM($W94:AC94))*(V$11*V94)</f>
        <v>0</v>
      </c>
      <c r="AE94" s="110">
        <f t="shared" si="94"/>
        <v>-0.8458825073459829</v>
      </c>
    </row>
    <row r="95" spans="1:31" ht="12.75">
      <c r="A95" s="16">
        <v>4</v>
      </c>
      <c r="B95" s="15">
        <f t="shared" si="16"/>
        <v>42095</v>
      </c>
      <c r="C95" s="229">
        <f t="shared" si="87"/>
        <v>42129</v>
      </c>
      <c r="D95" s="229">
        <f t="shared" si="87"/>
        <v>42144</v>
      </c>
      <c r="E95" s="30" t="s">
        <v>143</v>
      </c>
      <c r="F95" s="3">
        <v>9</v>
      </c>
      <c r="G95" s="321">
        <v>21</v>
      </c>
      <c r="H95" s="232">
        <f t="shared" si="93"/>
        <v>2.3</v>
      </c>
      <c r="I95" s="232">
        <f t="shared" si="66"/>
        <v>1.34</v>
      </c>
      <c r="J95" s="56">
        <f t="shared" si="9"/>
        <v>28.14</v>
      </c>
      <c r="K95" s="57">
        <f t="shared" si="83"/>
        <v>48.3</v>
      </c>
      <c r="L95" s="58">
        <f aca="true" t="shared" si="97" ref="L95:L105">+J95-K95</f>
        <v>-20.159999999999997</v>
      </c>
      <c r="M95" s="55">
        <f t="shared" si="89"/>
        <v>-0.7536314991068337</v>
      </c>
      <c r="N95" s="29">
        <f aca="true" t="shared" si="98" ref="N95:N105">SUM(L95:M95)</f>
        <v>-20.91363149910683</v>
      </c>
      <c r="O95" s="16">
        <f t="shared" si="78"/>
        <v>0</v>
      </c>
      <c r="P95" s="16">
        <f t="shared" si="79"/>
        <v>42</v>
      </c>
      <c r="Q95" s="16">
        <f t="shared" si="80"/>
        <v>92</v>
      </c>
      <c r="R95" s="16">
        <f t="shared" si="91"/>
        <v>92</v>
      </c>
      <c r="S95" s="16">
        <f t="shared" si="92"/>
        <v>91</v>
      </c>
      <c r="T95" s="16">
        <f t="shared" si="92"/>
        <v>91</v>
      </c>
      <c r="U95" s="16">
        <f t="shared" si="92"/>
        <v>0</v>
      </c>
      <c r="V95" s="106">
        <f t="shared" si="95"/>
        <v>0</v>
      </c>
      <c r="W95" s="141">
        <f t="shared" si="96"/>
        <v>0</v>
      </c>
      <c r="X95" s="63">
        <f>($L95+SUM($W95:W95))*(P$11*P95)</f>
        <v>-0.07539287671232875</v>
      </c>
      <c r="Y95" s="63">
        <f>($L95+SUM($W95:X95))*(Q$11*Q95)</f>
        <v>-0.16576390329142424</v>
      </c>
      <c r="Z95" s="63">
        <f>($L95+SUM($W95:Y95))*(R$11*R95)</f>
        <v>-0.16712180485537315</v>
      </c>
      <c r="AA95" s="63">
        <f>($L95+SUM($W95:Z95))*(S$11*S95)</f>
        <v>-0.16665940798553658</v>
      </c>
      <c r="AB95" s="63">
        <f>($L95+SUM($W95:AA95))*(T$11*T95)</f>
        <v>-0.17869350626217098</v>
      </c>
      <c r="AC95" s="63">
        <f>($L95+SUM($W95:AB95))*(U$11*U95)</f>
        <v>0</v>
      </c>
      <c r="AD95" s="63">
        <f>($L95+SUM($W95:AC95))*(V$11*V95)</f>
        <v>0</v>
      </c>
      <c r="AE95" s="110">
        <f t="shared" si="94"/>
        <v>-0.7536314991068337</v>
      </c>
    </row>
    <row r="96" spans="1:31" ht="12.75">
      <c r="A96" s="3">
        <v>5</v>
      </c>
      <c r="B96" s="15">
        <f t="shared" si="16"/>
        <v>42125</v>
      </c>
      <c r="C96" s="229">
        <f t="shared" si="87"/>
        <v>42158</v>
      </c>
      <c r="D96" s="229">
        <f t="shared" si="87"/>
        <v>42173</v>
      </c>
      <c r="E96" s="30" t="s">
        <v>143</v>
      </c>
      <c r="F96" s="3">
        <v>9</v>
      </c>
      <c r="G96" s="321">
        <v>8</v>
      </c>
      <c r="H96" s="232">
        <f t="shared" si="93"/>
        <v>2.3</v>
      </c>
      <c r="I96" s="232">
        <f aca="true" t="shared" si="99" ref="I96:I127">$J$3</f>
        <v>1.34</v>
      </c>
      <c r="J96" s="56">
        <f t="shared" si="9"/>
        <v>10.72</v>
      </c>
      <c r="K96" s="57">
        <f t="shared" si="83"/>
        <v>18.4</v>
      </c>
      <c r="L96" s="58">
        <f t="shared" si="97"/>
        <v>-7.679999999999998</v>
      </c>
      <c r="M96" s="55">
        <f t="shared" si="89"/>
        <v>-0.26660178885601793</v>
      </c>
      <c r="N96" s="29">
        <f t="shared" si="98"/>
        <v>-7.946601788856016</v>
      </c>
      <c r="O96" s="16">
        <f t="shared" si="78"/>
        <v>0</v>
      </c>
      <c r="P96" s="16">
        <f t="shared" si="79"/>
        <v>13</v>
      </c>
      <c r="Q96" s="16">
        <f t="shared" si="80"/>
        <v>92</v>
      </c>
      <c r="R96" s="16">
        <f t="shared" si="91"/>
        <v>92</v>
      </c>
      <c r="S96" s="16">
        <f t="shared" si="92"/>
        <v>91</v>
      </c>
      <c r="T96" s="16">
        <f t="shared" si="92"/>
        <v>91</v>
      </c>
      <c r="U96" s="16">
        <f t="shared" si="92"/>
        <v>0</v>
      </c>
      <c r="V96" s="106">
        <f t="shared" si="95"/>
        <v>0</v>
      </c>
      <c r="W96" s="141">
        <f t="shared" si="96"/>
        <v>0</v>
      </c>
      <c r="X96" s="63">
        <f>($L96+SUM($W96:W96))*(P$11*P96)</f>
        <v>-0.008889863013698627</v>
      </c>
      <c r="Y96" s="63">
        <f>($L96+SUM($W96:X96))*(Q$11*Q96)</f>
        <v>-0.06298570052167383</v>
      </c>
      <c r="Z96" s="63">
        <f>($L96+SUM($W96:Y96))*(R$11*R96)</f>
        <v>-0.06350166557526234</v>
      </c>
      <c r="AA96" s="63">
        <f>($L96+SUM($W96:Z96))*(S$11*S96)</f>
        <v>-0.06332596754820465</v>
      </c>
      <c r="AB96" s="63">
        <f>($L96+SUM($W96:AA96))*(T$11*T96)</f>
        <v>-0.0678985921971785</v>
      </c>
      <c r="AC96" s="63">
        <f>($L96+SUM($W96:AB96))*(U$11*U96)</f>
        <v>0</v>
      </c>
      <c r="AD96" s="63">
        <f>($L96+SUM($W96:AC96))*(V$11*V96)</f>
        <v>0</v>
      </c>
      <c r="AE96" s="110">
        <f t="shared" si="94"/>
        <v>-0.26660178885601793</v>
      </c>
    </row>
    <row r="97" spans="1:31" ht="12.75">
      <c r="A97" s="3">
        <v>6</v>
      </c>
      <c r="B97" s="15">
        <f aca="true" t="shared" si="100" ref="B97:B160">DATE($N$1,A97,1)</f>
        <v>42156</v>
      </c>
      <c r="C97" s="229">
        <f t="shared" si="87"/>
        <v>42191</v>
      </c>
      <c r="D97" s="229">
        <f t="shared" si="87"/>
        <v>42206</v>
      </c>
      <c r="E97" s="30" t="s">
        <v>143</v>
      </c>
      <c r="F97" s="3">
        <v>9</v>
      </c>
      <c r="G97" s="321">
        <v>9</v>
      </c>
      <c r="H97" s="232">
        <f t="shared" si="93"/>
        <v>2.3</v>
      </c>
      <c r="I97" s="232">
        <f t="shared" si="99"/>
        <v>1.34</v>
      </c>
      <c r="J97" s="56">
        <f aca="true" t="shared" si="101" ref="J97:J160">+$G97*I97</f>
        <v>12.06</v>
      </c>
      <c r="K97" s="57">
        <f t="shared" si="83"/>
        <v>20.7</v>
      </c>
      <c r="L97" s="77">
        <f t="shared" si="97"/>
        <v>-8.639999999999999</v>
      </c>
      <c r="M97" s="78">
        <f t="shared" si="89"/>
        <v>-0.273817901917533</v>
      </c>
      <c r="N97" s="76">
        <f t="shared" si="98"/>
        <v>-8.913817901917533</v>
      </c>
      <c r="O97" s="16">
        <f aca="true" t="shared" si="102" ref="O97:U97">IF($D97&lt;O$8,O$12,IF($D97&lt;P$8,P$8-$D97,0))</f>
        <v>0</v>
      </c>
      <c r="P97" s="16">
        <f t="shared" si="102"/>
        <v>0</v>
      </c>
      <c r="Q97" s="16">
        <f t="shared" si="102"/>
        <v>72</v>
      </c>
      <c r="R97" s="16">
        <f t="shared" si="102"/>
        <v>92</v>
      </c>
      <c r="S97" s="16">
        <f t="shared" si="102"/>
        <v>91</v>
      </c>
      <c r="T97" s="16">
        <f t="shared" si="102"/>
        <v>91</v>
      </c>
      <c r="U97" s="16">
        <f t="shared" si="102"/>
        <v>0</v>
      </c>
      <c r="V97" s="106">
        <f>IF(W$8&lt;V$8,0,IF($D97&lt;V$8,V$12,IF($D97&lt;W$8,W$8-$D97,0)))</f>
        <v>0</v>
      </c>
      <c r="W97" s="141">
        <f>$L97*O$11*O97</f>
        <v>0</v>
      </c>
      <c r="X97" s="63">
        <f>($L97+SUM($W97:W97))*(P$11*P97)</f>
        <v>0</v>
      </c>
      <c r="Y97" s="63">
        <f>($L97+SUM($W97:X97))*(Q$11*Q97)</f>
        <v>-0.05539068493150684</v>
      </c>
      <c r="Z97" s="63">
        <f>($L97+SUM($W97:Y97))*(R$11*R97)</f>
        <v>-0.07123073465190465</v>
      </c>
      <c r="AA97" s="63">
        <f>($L97+SUM($W97:Z97))*(S$11*S97)</f>
        <v>-0.07103365163950119</v>
      </c>
      <c r="AB97" s="63">
        <f>($L97+SUM($W97:AA97))*(T$11*T97)</f>
        <v>-0.07616283069462033</v>
      </c>
      <c r="AC97" s="63">
        <f>($L97+SUM($W97:AB97))*(U$11*U97)</f>
        <v>0</v>
      </c>
      <c r="AD97" s="63">
        <f>($L97+SUM($W97:AC97))*(V$11*V97)</f>
        <v>0</v>
      </c>
      <c r="AE97" s="110">
        <f t="shared" si="94"/>
        <v>-0.273817901917533</v>
      </c>
    </row>
    <row r="98" spans="1:31" ht="12.75">
      <c r="A98" s="16">
        <v>7</v>
      </c>
      <c r="B98" s="15">
        <f t="shared" si="100"/>
        <v>42186</v>
      </c>
      <c r="C98" s="229">
        <f t="shared" si="87"/>
        <v>42221</v>
      </c>
      <c r="D98" s="229">
        <f t="shared" si="87"/>
        <v>42236</v>
      </c>
      <c r="E98" s="30" t="s">
        <v>143</v>
      </c>
      <c r="F98" s="3">
        <v>9</v>
      </c>
      <c r="G98" s="321">
        <v>12</v>
      </c>
      <c r="H98" s="232">
        <f aca="true" t="shared" si="103" ref="H98:H103">$K$8</f>
        <v>1.44</v>
      </c>
      <c r="I98" s="232">
        <f t="shared" si="99"/>
        <v>1.34</v>
      </c>
      <c r="J98" s="56">
        <f t="shared" si="101"/>
        <v>16.080000000000002</v>
      </c>
      <c r="K98" s="74">
        <f t="shared" si="83"/>
        <v>17.28</v>
      </c>
      <c r="L98" s="77">
        <f t="shared" si="97"/>
        <v>-1.1999999999999993</v>
      </c>
      <c r="M98" s="75">
        <f t="shared" si="89"/>
        <v>-0.03474426342686496</v>
      </c>
      <c r="N98" s="76">
        <f t="shared" si="98"/>
        <v>-1.2347442634268642</v>
      </c>
      <c r="O98" s="16">
        <f t="shared" si="78"/>
        <v>0</v>
      </c>
      <c r="P98" s="16">
        <f t="shared" si="79"/>
        <v>0</v>
      </c>
      <c r="Q98" s="16">
        <f t="shared" si="80"/>
        <v>42</v>
      </c>
      <c r="R98" s="16">
        <f t="shared" si="91"/>
        <v>92</v>
      </c>
      <c r="S98" s="16">
        <f t="shared" si="92"/>
        <v>91</v>
      </c>
      <c r="T98" s="16">
        <f t="shared" si="92"/>
        <v>91</v>
      </c>
      <c r="U98" s="16">
        <f t="shared" si="92"/>
        <v>0</v>
      </c>
      <c r="V98" s="106">
        <f t="shared" si="95"/>
        <v>0</v>
      </c>
      <c r="W98" s="141">
        <f t="shared" si="96"/>
        <v>0</v>
      </c>
      <c r="X98" s="63">
        <f>($L98+SUM($W98:W98))*(P$11*P98)</f>
        <v>0</v>
      </c>
      <c r="Y98" s="63">
        <f>($L98+SUM($W98:X98))*(Q$11*Q98)</f>
        <v>-0.00448767123287671</v>
      </c>
      <c r="Z98" s="63">
        <f>($L98+SUM($W98:Y98))*(R$11*R98)</f>
        <v>-0.009866899005441914</v>
      </c>
      <c r="AA98" s="63">
        <f>($L98+SUM($W98:Z98))*(S$11*S98)</f>
        <v>-0.009839599017752946</v>
      </c>
      <c r="AB98" s="63">
        <f>($L98+SUM($W98:AA98))*(T$11*T98)</f>
        <v>-0.010550094170793393</v>
      </c>
      <c r="AC98" s="63">
        <f>($L98+SUM($W98:AB98))*(U$11*U98)</f>
        <v>0</v>
      </c>
      <c r="AD98" s="63">
        <f>($L98+SUM($W98:AC98))*(V$11*V98)</f>
        <v>0</v>
      </c>
      <c r="AE98" s="110">
        <f aca="true" t="shared" si="104" ref="AE98:AE103">SUM(W98:AD98)</f>
        <v>-0.03474426342686496</v>
      </c>
    </row>
    <row r="99" spans="1:31" ht="12.75">
      <c r="A99" s="3">
        <v>8</v>
      </c>
      <c r="B99" s="15">
        <f t="shared" si="100"/>
        <v>42217</v>
      </c>
      <c r="C99" s="229">
        <f t="shared" si="87"/>
        <v>42250</v>
      </c>
      <c r="D99" s="229">
        <f t="shared" si="87"/>
        <v>42265</v>
      </c>
      <c r="E99" s="30" t="s">
        <v>143</v>
      </c>
      <c r="F99" s="3">
        <v>9</v>
      </c>
      <c r="G99" s="321">
        <v>11</v>
      </c>
      <c r="H99" s="232">
        <f t="shared" si="103"/>
        <v>1.44</v>
      </c>
      <c r="I99" s="232">
        <f t="shared" si="99"/>
        <v>1.34</v>
      </c>
      <c r="J99" s="56">
        <f t="shared" si="101"/>
        <v>14.74</v>
      </c>
      <c r="K99" s="74">
        <f t="shared" si="83"/>
        <v>15.84</v>
      </c>
      <c r="L99" s="77">
        <f t="shared" si="97"/>
        <v>-1.0999999999999996</v>
      </c>
      <c r="M99" s="75">
        <f t="shared" si="89"/>
        <v>-0.028937146384784583</v>
      </c>
      <c r="N99" s="76">
        <f t="shared" si="98"/>
        <v>-1.1289371463847842</v>
      </c>
      <c r="O99" s="16">
        <f t="shared" si="78"/>
        <v>0</v>
      </c>
      <c r="P99" s="16">
        <f t="shared" si="79"/>
        <v>0</v>
      </c>
      <c r="Q99" s="16">
        <f t="shared" si="80"/>
        <v>13</v>
      </c>
      <c r="R99" s="16">
        <f t="shared" si="91"/>
        <v>92</v>
      </c>
      <c r="S99" s="16">
        <f t="shared" si="92"/>
        <v>91</v>
      </c>
      <c r="T99" s="16">
        <f t="shared" si="92"/>
        <v>91</v>
      </c>
      <c r="U99" s="16">
        <f t="shared" si="92"/>
        <v>0</v>
      </c>
      <c r="V99" s="106">
        <f t="shared" si="95"/>
        <v>0</v>
      </c>
      <c r="W99" s="141">
        <f t="shared" si="96"/>
        <v>0</v>
      </c>
      <c r="X99" s="63">
        <f>($L99+SUM($W99:W99))*(P$11*P99)</f>
        <v>0</v>
      </c>
      <c r="Y99" s="63">
        <f>($L99+SUM($W99:X99))*(Q$11*Q99)</f>
        <v>-0.0012732876712328763</v>
      </c>
      <c r="Z99" s="63">
        <f>($L99+SUM($W99:Y99))*(R$11*R99)</f>
        <v>-0.009021389397635575</v>
      </c>
      <c r="AA99" s="63">
        <f>($L99+SUM($W99:Z99))*(S$11*S99)</f>
        <v>-0.008996428787482679</v>
      </c>
      <c r="AB99" s="63">
        <f>($L99+SUM($W99:AA99))*(T$11*T99)</f>
        <v>-0.00964604052843345</v>
      </c>
      <c r="AC99" s="63">
        <f>($L99+SUM($W99:AB99))*(U$11*U99)</f>
        <v>0</v>
      </c>
      <c r="AD99" s="63">
        <f>($L99+SUM($W99:AC99))*(V$11*V99)</f>
        <v>0</v>
      </c>
      <c r="AE99" s="110">
        <f t="shared" si="104"/>
        <v>-0.028937146384784583</v>
      </c>
    </row>
    <row r="100" spans="1:31" ht="12.75">
      <c r="A100" s="3">
        <v>9</v>
      </c>
      <c r="B100" s="15">
        <f t="shared" si="100"/>
        <v>42248</v>
      </c>
      <c r="C100" s="229">
        <f t="shared" si="87"/>
        <v>42282</v>
      </c>
      <c r="D100" s="229">
        <f t="shared" si="87"/>
        <v>42297</v>
      </c>
      <c r="E100" s="30" t="s">
        <v>143</v>
      </c>
      <c r="F100" s="3">
        <v>9</v>
      </c>
      <c r="G100" s="321">
        <v>14</v>
      </c>
      <c r="H100" s="232">
        <f t="shared" si="103"/>
        <v>1.44</v>
      </c>
      <c r="I100" s="232">
        <f t="shared" si="99"/>
        <v>1.34</v>
      </c>
      <c r="J100" s="56">
        <f t="shared" si="101"/>
        <v>18.76</v>
      </c>
      <c r="K100" s="74">
        <f t="shared" si="83"/>
        <v>20.16</v>
      </c>
      <c r="L100" s="77">
        <f t="shared" si="97"/>
        <v>-1.3999999999999986</v>
      </c>
      <c r="M100" s="75">
        <f t="shared" si="89"/>
        <v>-0.03275957799816416</v>
      </c>
      <c r="N100" s="76">
        <f t="shared" si="98"/>
        <v>-1.4327595779981628</v>
      </c>
      <c r="O100" s="16">
        <f t="shared" si="78"/>
        <v>0</v>
      </c>
      <c r="P100" s="16">
        <f t="shared" si="79"/>
        <v>0</v>
      </c>
      <c r="Q100" s="16">
        <f t="shared" si="80"/>
        <v>0</v>
      </c>
      <c r="R100" s="16">
        <f t="shared" si="91"/>
        <v>73</v>
      </c>
      <c r="S100" s="16">
        <f t="shared" si="92"/>
        <v>91</v>
      </c>
      <c r="T100" s="16">
        <f t="shared" si="92"/>
        <v>91</v>
      </c>
      <c r="U100" s="16">
        <f t="shared" si="92"/>
        <v>0</v>
      </c>
      <c r="V100" s="106">
        <f t="shared" si="95"/>
        <v>0</v>
      </c>
      <c r="W100" s="141">
        <f t="shared" si="96"/>
        <v>0</v>
      </c>
      <c r="X100" s="63">
        <f>($L100+SUM($W100:W100))*(P$11*P100)</f>
        <v>0</v>
      </c>
      <c r="Y100" s="63">
        <f>($L100+SUM($W100:X100))*(Q$11*Q100)</f>
        <v>0</v>
      </c>
      <c r="Z100" s="63">
        <f>($L100+SUM($W100:Y100))*(R$11*R100)</f>
        <v>-0.00909999999999999</v>
      </c>
      <c r="AA100" s="63">
        <f>($L100+SUM($W100:Z100))*(S$11*S100)</f>
        <v>-0.011417570547945193</v>
      </c>
      <c r="AB100" s="63">
        <f>($L100+SUM($W100:AA100))*(T$11*T100)</f>
        <v>-0.01224200745021898</v>
      </c>
      <c r="AC100" s="63">
        <f>($L100+SUM($W100:AB100))*(U$11*U100)</f>
        <v>0</v>
      </c>
      <c r="AD100" s="63">
        <f>($L100+SUM($W100:AC100))*(V$11*V100)</f>
        <v>0</v>
      </c>
      <c r="AE100" s="110">
        <f t="shared" si="104"/>
        <v>-0.03275957799816416</v>
      </c>
    </row>
    <row r="101" spans="1:31" ht="12.75">
      <c r="A101" s="16">
        <v>10</v>
      </c>
      <c r="B101" s="15">
        <f t="shared" si="100"/>
        <v>42278</v>
      </c>
      <c r="C101" s="229">
        <f t="shared" si="87"/>
        <v>42312</v>
      </c>
      <c r="D101" s="229">
        <f t="shared" si="87"/>
        <v>42327</v>
      </c>
      <c r="E101" s="30" t="s">
        <v>143</v>
      </c>
      <c r="F101" s="3">
        <v>9</v>
      </c>
      <c r="G101" s="321">
        <v>13</v>
      </c>
      <c r="H101" s="232">
        <f t="shared" si="103"/>
        <v>1.44</v>
      </c>
      <c r="I101" s="232">
        <f t="shared" si="99"/>
        <v>1.34</v>
      </c>
      <c r="J101" s="56">
        <f t="shared" si="101"/>
        <v>17.42</v>
      </c>
      <c r="K101" s="74">
        <f t="shared" si="83"/>
        <v>18.72</v>
      </c>
      <c r="L101" s="77">
        <f t="shared" si="97"/>
        <v>-1.2999999999999972</v>
      </c>
      <c r="M101" s="75">
        <f t="shared" si="89"/>
        <v>-0.026888698457009957</v>
      </c>
      <c r="N101" s="76">
        <f t="shared" si="98"/>
        <v>-1.3268886984570072</v>
      </c>
      <c r="O101" s="16">
        <f t="shared" si="78"/>
        <v>0</v>
      </c>
      <c r="P101" s="16">
        <f t="shared" si="79"/>
        <v>0</v>
      </c>
      <c r="Q101" s="16">
        <f t="shared" si="80"/>
        <v>0</v>
      </c>
      <c r="R101" s="16">
        <f t="shared" si="91"/>
        <v>43</v>
      </c>
      <c r="S101" s="16">
        <f t="shared" si="92"/>
        <v>91</v>
      </c>
      <c r="T101" s="16">
        <f t="shared" si="92"/>
        <v>91</v>
      </c>
      <c r="U101" s="16">
        <f t="shared" si="92"/>
        <v>0</v>
      </c>
      <c r="V101" s="106">
        <f t="shared" si="95"/>
        <v>0</v>
      </c>
      <c r="W101" s="141">
        <f t="shared" si="96"/>
        <v>0</v>
      </c>
      <c r="X101" s="63">
        <f>($L101+SUM($W101:W101))*(P$11*P101)</f>
        <v>0</v>
      </c>
      <c r="Y101" s="63">
        <f>($L101+SUM($W101:X101))*(Q$11*Q101)</f>
        <v>0</v>
      </c>
      <c r="Z101" s="63">
        <f>($L101+SUM($W101:Y101))*(R$11*R101)</f>
        <v>-0.004977397260273962</v>
      </c>
      <c r="AA101" s="63">
        <f>($L101+SUM($W101:Z101))*(S$11*S101)</f>
        <v>-0.010573892198348636</v>
      </c>
      <c r="AB101" s="63">
        <f>($L101+SUM($W101:AA101))*(T$11*T101)</f>
        <v>-0.011337408998387359</v>
      </c>
      <c r="AC101" s="63">
        <f>($L101+SUM($W101:AB101))*(U$11*U101)</f>
        <v>0</v>
      </c>
      <c r="AD101" s="63">
        <f>($L101+SUM($W101:AC101))*(V$11*V101)</f>
        <v>0</v>
      </c>
      <c r="AE101" s="110">
        <f t="shared" si="104"/>
        <v>-0.026888698457009957</v>
      </c>
    </row>
    <row r="102" spans="1:31" ht="12.75">
      <c r="A102" s="3">
        <v>11</v>
      </c>
      <c r="B102" s="15">
        <f t="shared" si="100"/>
        <v>42309</v>
      </c>
      <c r="C102" s="229">
        <f t="shared" si="87"/>
        <v>42341</v>
      </c>
      <c r="D102" s="229">
        <f t="shared" si="87"/>
        <v>42356</v>
      </c>
      <c r="E102" s="30" t="s">
        <v>143</v>
      </c>
      <c r="F102" s="3">
        <v>9</v>
      </c>
      <c r="G102" s="321">
        <v>13</v>
      </c>
      <c r="H102" s="232">
        <f t="shared" si="103"/>
        <v>1.44</v>
      </c>
      <c r="I102" s="232">
        <f t="shared" si="99"/>
        <v>1.34</v>
      </c>
      <c r="J102" s="56">
        <f t="shared" si="101"/>
        <v>17.42</v>
      </c>
      <c r="K102" s="74">
        <f t="shared" si="83"/>
        <v>18.72</v>
      </c>
      <c r="L102" s="77">
        <f t="shared" si="97"/>
        <v>-1.2999999999999972</v>
      </c>
      <c r="M102" s="75">
        <f t="shared" si="89"/>
        <v>-0.023475485762338925</v>
      </c>
      <c r="N102" s="76">
        <f t="shared" si="98"/>
        <v>-1.323475485762336</v>
      </c>
      <c r="O102" s="16">
        <f t="shared" si="78"/>
        <v>0</v>
      </c>
      <c r="P102" s="16">
        <f t="shared" si="79"/>
        <v>0</v>
      </c>
      <c r="Q102" s="16">
        <f t="shared" si="80"/>
        <v>0</v>
      </c>
      <c r="R102" s="16">
        <f t="shared" si="91"/>
        <v>14</v>
      </c>
      <c r="S102" s="16">
        <f t="shared" si="92"/>
        <v>91</v>
      </c>
      <c r="T102" s="16">
        <f t="shared" si="92"/>
        <v>91</v>
      </c>
      <c r="U102" s="16">
        <f t="shared" si="92"/>
        <v>0</v>
      </c>
      <c r="V102" s="106">
        <f t="shared" si="95"/>
        <v>0</v>
      </c>
      <c r="W102" s="141">
        <f t="shared" si="96"/>
        <v>0</v>
      </c>
      <c r="X102" s="63">
        <f>($L102+SUM($W102:W102))*(P$11*P102)</f>
        <v>0</v>
      </c>
      <c r="Y102" s="63">
        <f>($L102+SUM($W102:X102))*(Q$11*Q102)</f>
        <v>0</v>
      </c>
      <c r="Z102" s="63">
        <f>($L102+SUM($W102:Y102))*(R$11*R102)</f>
        <v>-0.001620547945205476</v>
      </c>
      <c r="AA102" s="63">
        <f>($L102+SUM($W102:Z102))*(S$11*S102)</f>
        <v>-0.010546692522049142</v>
      </c>
      <c r="AB102" s="63">
        <f>($L102+SUM($W102:AA102))*(T$11*T102)</f>
        <v>-0.011308245295084307</v>
      </c>
      <c r="AC102" s="63">
        <f>($L102+SUM($W102:AB102))*(U$11*U102)</f>
        <v>0</v>
      </c>
      <c r="AD102" s="63">
        <f>($L102+SUM($W102:AC102))*(V$11*V102)</f>
        <v>0</v>
      </c>
      <c r="AE102" s="110">
        <f t="shared" si="104"/>
        <v>-0.023475485762338925</v>
      </c>
    </row>
    <row r="103" spans="1:31" s="69" customFormat="1" ht="12.75">
      <c r="A103" s="3">
        <v>12</v>
      </c>
      <c r="B103" s="83">
        <f t="shared" si="100"/>
        <v>42339</v>
      </c>
      <c r="C103" s="229">
        <f t="shared" si="87"/>
        <v>42375</v>
      </c>
      <c r="D103" s="229">
        <f t="shared" si="87"/>
        <v>42390</v>
      </c>
      <c r="E103" s="84" t="s">
        <v>143</v>
      </c>
      <c r="F103" s="81">
        <v>9</v>
      </c>
      <c r="G103" s="322">
        <v>13</v>
      </c>
      <c r="H103" s="233">
        <f t="shared" si="103"/>
        <v>1.44</v>
      </c>
      <c r="I103" s="233">
        <f t="shared" si="99"/>
        <v>1.34</v>
      </c>
      <c r="J103" s="85">
        <f t="shared" si="101"/>
        <v>17.42</v>
      </c>
      <c r="K103" s="86">
        <f t="shared" si="83"/>
        <v>18.72</v>
      </c>
      <c r="L103" s="87">
        <f t="shared" si="97"/>
        <v>-1.2999999999999972</v>
      </c>
      <c r="M103" s="88">
        <f t="shared" si="89"/>
        <v>-0.019492708177456644</v>
      </c>
      <c r="N103" s="89">
        <f t="shared" si="98"/>
        <v>-1.319492708177454</v>
      </c>
      <c r="O103" s="81">
        <f t="shared" si="78"/>
        <v>0</v>
      </c>
      <c r="P103" s="81">
        <f t="shared" si="79"/>
        <v>0</v>
      </c>
      <c r="Q103" s="81">
        <f t="shared" si="80"/>
        <v>0</v>
      </c>
      <c r="R103" s="81">
        <f t="shared" si="91"/>
        <v>0</v>
      </c>
      <c r="S103" s="81">
        <f t="shared" si="92"/>
        <v>71</v>
      </c>
      <c r="T103" s="81">
        <f t="shared" si="92"/>
        <v>91</v>
      </c>
      <c r="U103" s="81">
        <f t="shared" si="92"/>
        <v>0</v>
      </c>
      <c r="V103" s="107">
        <f t="shared" si="95"/>
        <v>0</v>
      </c>
      <c r="W103" s="142">
        <f t="shared" si="96"/>
        <v>0</v>
      </c>
      <c r="X103" s="90">
        <f>($L103+SUM($W103:W103))*(P$11*P103)</f>
        <v>0</v>
      </c>
      <c r="Y103" s="90">
        <f>($L103+SUM($W103:X103))*(Q$11*Q103)</f>
        <v>0</v>
      </c>
      <c r="Z103" s="90">
        <f>($L103+SUM($W103:Y103))*(R$11*R103)</f>
        <v>0</v>
      </c>
      <c r="AA103" s="90">
        <f>($L103+SUM($W103:Z103))*(S$11*S103)</f>
        <v>-0.008218493150684913</v>
      </c>
      <c r="AB103" s="90">
        <f>($L103+SUM($W103:AA103))*(T$11*T103)</f>
        <v>-0.01127421502677173</v>
      </c>
      <c r="AC103" s="90">
        <f>($L103+SUM($W103:AB103))*(U$11*U103)</f>
        <v>0</v>
      </c>
      <c r="AD103" s="90">
        <f>($L103+SUM($W103:AC103))*(V$11*V103)</f>
        <v>0</v>
      </c>
      <c r="AE103" s="111">
        <f t="shared" si="104"/>
        <v>-0.019492708177456644</v>
      </c>
    </row>
    <row r="104" spans="1:31" ht="12.75">
      <c r="A104" s="16">
        <v>1</v>
      </c>
      <c r="B104" s="15">
        <f t="shared" si="100"/>
        <v>42005</v>
      </c>
      <c r="C104" s="228">
        <f aca="true" t="shared" si="105" ref="C104:D123">+C92</f>
        <v>42039</v>
      </c>
      <c r="D104" s="228">
        <f t="shared" si="105"/>
        <v>42054</v>
      </c>
      <c r="E104" s="118" t="s">
        <v>137</v>
      </c>
      <c r="F104" s="16">
        <v>9</v>
      </c>
      <c r="G104" s="321">
        <v>849</v>
      </c>
      <c r="H104" s="232">
        <f aca="true" t="shared" si="106" ref="H104:H109">$K$3</f>
        <v>2.3</v>
      </c>
      <c r="I104" s="232">
        <f t="shared" si="99"/>
        <v>1.34</v>
      </c>
      <c r="J104" s="56">
        <f t="shared" si="101"/>
        <v>1137.66</v>
      </c>
      <c r="K104" s="57">
        <f t="shared" si="83"/>
        <v>1952.6999999999998</v>
      </c>
      <c r="L104" s="58">
        <f t="shared" si="97"/>
        <v>-815.0399999999997</v>
      </c>
      <c r="M104" s="55">
        <f t="shared" si="89"/>
        <v>-37.24356591073297</v>
      </c>
      <c r="N104" s="29">
        <f t="shared" si="98"/>
        <v>-852.2835659107327</v>
      </c>
      <c r="O104" s="16">
        <f aca="true" t="shared" si="107" ref="O104:O139">IF($D104&lt;O$8,O$12,IF($D104&lt;P$8,P$8-$D104,0))</f>
        <v>41</v>
      </c>
      <c r="P104" s="16">
        <f aca="true" t="shared" si="108" ref="P104:P139">IF($D104&lt;P$8,P$12,IF($D104&lt;Q$8,Q$8-$D104,0))</f>
        <v>91</v>
      </c>
      <c r="Q104" s="16">
        <f aca="true" t="shared" si="109" ref="Q104:Q139">IF($D104&lt;Q$8,Q$12,IF($D104&lt;R$8,R$8-$D104,0))</f>
        <v>92</v>
      </c>
      <c r="R104" s="16">
        <f t="shared" si="91"/>
        <v>92</v>
      </c>
      <c r="S104" s="16">
        <f t="shared" si="92"/>
        <v>91</v>
      </c>
      <c r="T104" s="16">
        <f t="shared" si="92"/>
        <v>91</v>
      </c>
      <c r="U104" s="16">
        <f t="shared" si="92"/>
        <v>0</v>
      </c>
      <c r="V104" s="106">
        <f>IF(W$8&lt;V$8,0,IF($D104&lt;V$8,V$12,IF($D104&lt;W$8,W$8-$D104,0)))</f>
        <v>0</v>
      </c>
      <c r="W104" s="141">
        <f>$L104*O$11*O104</f>
        <v>-2.9754542465753415</v>
      </c>
      <c r="X104" s="63">
        <f>($L104+SUM($W104:W104))*(P$11*P104)</f>
        <v>-6.628166317628071</v>
      </c>
      <c r="Y104" s="63">
        <f>($L104+SUM($W104:X104))*(Q$11*Q104)</f>
        <v>-6.755299795854705</v>
      </c>
      <c r="Z104" s="63">
        <f>($L104+SUM($W104:Y104))*(R$11*R104)</f>
        <v>-6.8106377311686925</v>
      </c>
      <c r="AA104" s="63">
        <f>($L104+SUM($W104:Z104))*(S$11*S104)</f>
        <v>-6.791793885081651</v>
      </c>
      <c r="AB104" s="63">
        <f>($L104+SUM($W104:AA104))*(T$11*T104)</f>
        <v>-7.282213934424501</v>
      </c>
      <c r="AC104" s="63">
        <f>($L104+SUM($W104:AB104))*(U$11*U104)</f>
        <v>0</v>
      </c>
      <c r="AD104" s="63">
        <f>($L104+SUM($W104:AC104))*(V$11*V104)</f>
        <v>0</v>
      </c>
      <c r="AE104" s="110">
        <f aca="true" t="shared" si="110" ref="AE104:AE109">SUM(W104:AD104)</f>
        <v>-37.24356591073297</v>
      </c>
    </row>
    <row r="105" spans="1:31" ht="12.75">
      <c r="A105" s="3">
        <v>2</v>
      </c>
      <c r="B105" s="15">
        <f t="shared" si="100"/>
        <v>42036</v>
      </c>
      <c r="C105" s="229">
        <f t="shared" si="105"/>
        <v>42067</v>
      </c>
      <c r="D105" s="229">
        <f t="shared" si="105"/>
        <v>42082</v>
      </c>
      <c r="E105" s="70" t="s">
        <v>137</v>
      </c>
      <c r="F105" s="3">
        <v>9</v>
      </c>
      <c r="G105" s="321">
        <v>736</v>
      </c>
      <c r="H105" s="232">
        <f t="shared" si="106"/>
        <v>2.3</v>
      </c>
      <c r="I105" s="232">
        <f t="shared" si="99"/>
        <v>1.34</v>
      </c>
      <c r="J105" s="56">
        <f t="shared" si="101"/>
        <v>986.24</v>
      </c>
      <c r="K105" s="57">
        <f t="shared" si="83"/>
        <v>1692.8</v>
      </c>
      <c r="L105" s="58">
        <f t="shared" si="97"/>
        <v>-706.56</v>
      </c>
      <c r="M105" s="55">
        <f t="shared" si="89"/>
        <v>-30.45117520689019</v>
      </c>
      <c r="N105" s="29">
        <f t="shared" si="98"/>
        <v>-737.0111752068901</v>
      </c>
      <c r="O105" s="16">
        <f t="shared" si="107"/>
        <v>13</v>
      </c>
      <c r="P105" s="16">
        <f t="shared" si="108"/>
        <v>91</v>
      </c>
      <c r="Q105" s="16">
        <f t="shared" si="109"/>
        <v>92</v>
      </c>
      <c r="R105" s="16">
        <f t="shared" si="91"/>
        <v>92</v>
      </c>
      <c r="S105" s="16">
        <f t="shared" si="92"/>
        <v>91</v>
      </c>
      <c r="T105" s="16">
        <f t="shared" si="92"/>
        <v>91</v>
      </c>
      <c r="U105" s="16">
        <f t="shared" si="92"/>
        <v>0</v>
      </c>
      <c r="V105" s="106">
        <f aca="true" t="shared" si="111" ref="V105:V115">IF(W$8&lt;V$8,0,IF($D105&lt;V$8,V$12,IF($D105&lt;W$8,W$8-$D105,0)))</f>
        <v>0</v>
      </c>
      <c r="W105" s="141">
        <f aca="true" t="shared" si="112" ref="W105:W115">$L105*O$11*O105</f>
        <v>-0.8178673972602739</v>
      </c>
      <c r="X105" s="63">
        <f>($L105+SUM($W105:W105))*(P$11*P105)</f>
        <v>-5.731698747472321</v>
      </c>
      <c r="Y105" s="63">
        <f>($L105+SUM($W105:X105))*(Q$11*Q105)</f>
        <v>-5.841637267870548</v>
      </c>
      <c r="Z105" s="63">
        <f>($L105+SUM($W105:Y105))*(R$11*R105)</f>
        <v>-5.88949068001009</v>
      </c>
      <c r="AA105" s="63">
        <f>($L105+SUM($W105:Z105))*(S$11*S105)</f>
        <v>-5.873195487065489</v>
      </c>
      <c r="AB105" s="63">
        <f>($L105+SUM($W105:AA105))*(T$11*T105)</f>
        <v>-6.2972856272114655</v>
      </c>
      <c r="AC105" s="63">
        <f>($L105+SUM($W105:AB105))*(U$11*U105)</f>
        <v>0</v>
      </c>
      <c r="AD105" s="63">
        <f>($L105+SUM($W105:AC105))*(V$11*V105)</f>
        <v>0</v>
      </c>
      <c r="AE105" s="110">
        <f t="shared" si="110"/>
        <v>-30.45117520689019</v>
      </c>
    </row>
    <row r="106" spans="1:31" ht="12.75">
      <c r="A106" s="3">
        <v>3</v>
      </c>
      <c r="B106" s="15">
        <f t="shared" si="100"/>
        <v>42064</v>
      </c>
      <c r="C106" s="229">
        <f t="shared" si="105"/>
        <v>42100</v>
      </c>
      <c r="D106" s="229">
        <f t="shared" si="105"/>
        <v>42115</v>
      </c>
      <c r="E106" s="70" t="s">
        <v>137</v>
      </c>
      <c r="F106" s="3">
        <v>9</v>
      </c>
      <c r="G106" s="321">
        <v>780</v>
      </c>
      <c r="H106" s="232">
        <f t="shared" si="106"/>
        <v>2.3</v>
      </c>
      <c r="I106" s="232">
        <f t="shared" si="99"/>
        <v>1.34</v>
      </c>
      <c r="J106" s="56">
        <f t="shared" si="101"/>
        <v>1045.2</v>
      </c>
      <c r="K106" s="57">
        <f t="shared" si="83"/>
        <v>1793.9999999999998</v>
      </c>
      <c r="L106" s="58">
        <f>+J106-K106</f>
        <v>-748.7999999999997</v>
      </c>
      <c r="M106" s="55">
        <f t="shared" si="89"/>
        <v>-29.990379805903032</v>
      </c>
      <c r="N106" s="29">
        <f>SUM(L106:M106)</f>
        <v>-778.7903798059027</v>
      </c>
      <c r="O106" s="16">
        <f t="shared" si="107"/>
        <v>0</v>
      </c>
      <c r="P106" s="16">
        <f t="shared" si="108"/>
        <v>71</v>
      </c>
      <c r="Q106" s="16">
        <f t="shared" si="109"/>
        <v>92</v>
      </c>
      <c r="R106" s="16">
        <f t="shared" si="91"/>
        <v>92</v>
      </c>
      <c r="S106" s="16">
        <f t="shared" si="92"/>
        <v>91</v>
      </c>
      <c r="T106" s="16">
        <f t="shared" si="92"/>
        <v>91</v>
      </c>
      <c r="U106" s="16">
        <f t="shared" si="92"/>
        <v>0</v>
      </c>
      <c r="V106" s="106">
        <f t="shared" si="111"/>
        <v>0</v>
      </c>
      <c r="W106" s="141">
        <f t="shared" si="112"/>
        <v>0</v>
      </c>
      <c r="X106" s="63">
        <f>($L106+SUM($W106:W106))*(P$11*P106)</f>
        <v>-4.733852054794519</v>
      </c>
      <c r="Y106" s="63">
        <f>($L106+SUM($W106:X106))*(Q$11*Q106)</f>
        <v>-6.172784157928314</v>
      </c>
      <c r="Z106" s="63">
        <f>($L106+SUM($W106:Y106))*(R$11*R106)</f>
        <v>-6.223350252811069</v>
      </c>
      <c r="AA106" s="63">
        <f>($L106+SUM($W106:Z106))*(S$11*S106)</f>
        <v>-6.206131328689906</v>
      </c>
      <c r="AB106" s="63">
        <f>($L106+SUM($W106:AA106))*(T$11*T106)</f>
        <v>-6.654262011679224</v>
      </c>
      <c r="AC106" s="63">
        <f>($L106+SUM($W106:AB106))*(U$11*U106)</f>
        <v>0</v>
      </c>
      <c r="AD106" s="63">
        <f>($L106+SUM($W106:AC106))*(V$11*V106)</f>
        <v>0</v>
      </c>
      <c r="AE106" s="110">
        <f t="shared" si="110"/>
        <v>-29.990379805903032</v>
      </c>
    </row>
    <row r="107" spans="1:31" ht="12.75">
      <c r="A107" s="16">
        <v>4</v>
      </c>
      <c r="B107" s="15">
        <f t="shared" si="100"/>
        <v>42095</v>
      </c>
      <c r="C107" s="229">
        <f t="shared" si="105"/>
        <v>42129</v>
      </c>
      <c r="D107" s="229">
        <f t="shared" si="105"/>
        <v>42144</v>
      </c>
      <c r="E107" s="30" t="s">
        <v>137</v>
      </c>
      <c r="F107" s="3">
        <v>9</v>
      </c>
      <c r="G107" s="321">
        <v>378</v>
      </c>
      <c r="H107" s="232">
        <f t="shared" si="106"/>
        <v>2.3</v>
      </c>
      <c r="I107" s="232">
        <f t="shared" si="99"/>
        <v>1.34</v>
      </c>
      <c r="J107" s="56">
        <f t="shared" si="101"/>
        <v>506.52000000000004</v>
      </c>
      <c r="K107" s="57">
        <f t="shared" si="83"/>
        <v>869.4</v>
      </c>
      <c r="L107" s="58">
        <f aca="true" t="shared" si="113" ref="L107:L117">+J107-K107</f>
        <v>-362.87999999999994</v>
      </c>
      <c r="M107" s="55">
        <f t="shared" si="89"/>
        <v>-13.565366983923006</v>
      </c>
      <c r="N107" s="29">
        <f aca="true" t="shared" si="114" ref="N107:N117">SUM(L107:M107)</f>
        <v>-376.44536698392295</v>
      </c>
      <c r="O107" s="16">
        <f t="shared" si="107"/>
        <v>0</v>
      </c>
      <c r="P107" s="16">
        <f t="shared" si="108"/>
        <v>42</v>
      </c>
      <c r="Q107" s="16">
        <f t="shared" si="109"/>
        <v>92</v>
      </c>
      <c r="R107" s="16">
        <f t="shared" si="91"/>
        <v>92</v>
      </c>
      <c r="S107" s="16">
        <f t="shared" si="92"/>
        <v>91</v>
      </c>
      <c r="T107" s="16">
        <f t="shared" si="92"/>
        <v>91</v>
      </c>
      <c r="U107" s="16">
        <f t="shared" si="92"/>
        <v>0</v>
      </c>
      <c r="V107" s="106">
        <f t="shared" si="111"/>
        <v>0</v>
      </c>
      <c r="W107" s="141">
        <f t="shared" si="112"/>
        <v>0</v>
      </c>
      <c r="X107" s="63">
        <f>($L107+SUM($W107:W107))*(P$11*P107)</f>
        <v>-1.3570717808219175</v>
      </c>
      <c r="Y107" s="63">
        <f>($L107+SUM($W107:X107))*(Q$11*Q107)</f>
        <v>-2.983750259245636</v>
      </c>
      <c r="Z107" s="63">
        <f>($L107+SUM($W107:Y107))*(R$11*R107)</f>
        <v>-3.008192487396717</v>
      </c>
      <c r="AA107" s="63">
        <f>($L107+SUM($W107:Z107))*(S$11*S107)</f>
        <v>-2.9998693437396584</v>
      </c>
      <c r="AB107" s="63">
        <f>($L107+SUM($W107:AA107))*(T$11*T107)</f>
        <v>-3.216483112719078</v>
      </c>
      <c r="AC107" s="63">
        <f>($L107+SUM($W107:AB107))*(U$11*U107)</f>
        <v>0</v>
      </c>
      <c r="AD107" s="63">
        <f>($L107+SUM($W107:AC107))*(V$11*V107)</f>
        <v>0</v>
      </c>
      <c r="AE107" s="110">
        <f t="shared" si="110"/>
        <v>-13.565366983923006</v>
      </c>
    </row>
    <row r="108" spans="1:31" ht="12.75">
      <c r="A108" s="3">
        <v>5</v>
      </c>
      <c r="B108" s="15">
        <f t="shared" si="100"/>
        <v>42125</v>
      </c>
      <c r="C108" s="229">
        <f t="shared" si="105"/>
        <v>42158</v>
      </c>
      <c r="D108" s="229">
        <f t="shared" si="105"/>
        <v>42173</v>
      </c>
      <c r="E108" s="30" t="s">
        <v>137</v>
      </c>
      <c r="F108" s="3">
        <v>9</v>
      </c>
      <c r="G108" s="321">
        <v>467</v>
      </c>
      <c r="H108" s="232">
        <f t="shared" si="106"/>
        <v>2.3</v>
      </c>
      <c r="I108" s="232">
        <f t="shared" si="99"/>
        <v>1.34</v>
      </c>
      <c r="J108" s="56">
        <f t="shared" si="101"/>
        <v>625.7800000000001</v>
      </c>
      <c r="K108" s="57">
        <f t="shared" si="83"/>
        <v>1074.1</v>
      </c>
      <c r="L108" s="58">
        <f t="shared" si="113"/>
        <v>-448.3199999999998</v>
      </c>
      <c r="M108" s="55">
        <f t="shared" si="89"/>
        <v>-15.562879424470045</v>
      </c>
      <c r="N108" s="29">
        <f t="shared" si="114"/>
        <v>-463.8828794244699</v>
      </c>
      <c r="O108" s="16">
        <f t="shared" si="107"/>
        <v>0</v>
      </c>
      <c r="P108" s="16">
        <f t="shared" si="108"/>
        <v>13</v>
      </c>
      <c r="Q108" s="16">
        <f t="shared" si="109"/>
        <v>92</v>
      </c>
      <c r="R108" s="16">
        <f t="shared" si="91"/>
        <v>92</v>
      </c>
      <c r="S108" s="16">
        <f t="shared" si="92"/>
        <v>91</v>
      </c>
      <c r="T108" s="16">
        <f t="shared" si="92"/>
        <v>91</v>
      </c>
      <c r="U108" s="16">
        <f t="shared" si="92"/>
        <v>0</v>
      </c>
      <c r="V108" s="106">
        <f t="shared" si="111"/>
        <v>0</v>
      </c>
      <c r="W108" s="141">
        <f t="shared" si="112"/>
        <v>0</v>
      </c>
      <c r="X108" s="63">
        <f>($L108+SUM($W108:W108))*(P$11*P108)</f>
        <v>-0.5189457534246573</v>
      </c>
      <c r="Y108" s="63">
        <f>($L108+SUM($W108:X108))*(Q$11*Q108)</f>
        <v>-3.67679026795271</v>
      </c>
      <c r="Z108" s="63">
        <f>($L108+SUM($W108:Y108))*(R$11*R108)</f>
        <v>-3.7069097279559386</v>
      </c>
      <c r="AA108" s="63">
        <f>($L108+SUM($W108:Z108))*(S$11*S108)</f>
        <v>-3.696653355626446</v>
      </c>
      <c r="AB108" s="63">
        <f>($L108+SUM($W108:AA108))*(T$11*T108)</f>
        <v>-3.9635803195102945</v>
      </c>
      <c r="AC108" s="63">
        <f>($L108+SUM($W108:AB108))*(U$11*U108)</f>
        <v>0</v>
      </c>
      <c r="AD108" s="63">
        <f>($L108+SUM($W108:AC108))*(V$11*V108)</f>
        <v>0</v>
      </c>
      <c r="AE108" s="110">
        <f t="shared" si="110"/>
        <v>-15.562879424470045</v>
      </c>
    </row>
    <row r="109" spans="1:31" ht="12.75">
      <c r="A109" s="3">
        <v>6</v>
      </c>
      <c r="B109" s="15">
        <f t="shared" si="100"/>
        <v>42156</v>
      </c>
      <c r="C109" s="229">
        <f t="shared" si="105"/>
        <v>42191</v>
      </c>
      <c r="D109" s="229">
        <f t="shared" si="105"/>
        <v>42206</v>
      </c>
      <c r="E109" s="30" t="s">
        <v>137</v>
      </c>
      <c r="F109" s="3">
        <v>9</v>
      </c>
      <c r="G109" s="321">
        <v>635</v>
      </c>
      <c r="H109" s="232">
        <f t="shared" si="106"/>
        <v>2.3</v>
      </c>
      <c r="I109" s="232">
        <f t="shared" si="99"/>
        <v>1.34</v>
      </c>
      <c r="J109" s="56">
        <f t="shared" si="101"/>
        <v>850.9000000000001</v>
      </c>
      <c r="K109" s="57">
        <f t="shared" si="83"/>
        <v>1460.5</v>
      </c>
      <c r="L109" s="77">
        <f t="shared" si="113"/>
        <v>-609.5999999999999</v>
      </c>
      <c r="M109" s="78">
        <f t="shared" si="89"/>
        <v>-19.319374190848162</v>
      </c>
      <c r="N109" s="76">
        <f t="shared" si="114"/>
        <v>-628.9193741908481</v>
      </c>
      <c r="O109" s="16">
        <f aca="true" t="shared" si="115" ref="O109:U109">IF($D109&lt;O$8,O$12,IF($D109&lt;P$8,P$8-$D109,0))</f>
        <v>0</v>
      </c>
      <c r="P109" s="16">
        <f t="shared" si="115"/>
        <v>0</v>
      </c>
      <c r="Q109" s="16">
        <f t="shared" si="115"/>
        <v>72</v>
      </c>
      <c r="R109" s="16">
        <f t="shared" si="115"/>
        <v>92</v>
      </c>
      <c r="S109" s="16">
        <f t="shared" si="115"/>
        <v>91</v>
      </c>
      <c r="T109" s="16">
        <f t="shared" si="115"/>
        <v>91</v>
      </c>
      <c r="U109" s="16">
        <f t="shared" si="115"/>
        <v>0</v>
      </c>
      <c r="V109" s="106">
        <f>IF(W$8&lt;V$8,0,IF($D109&lt;V$8,V$12,IF($D109&lt;W$8,W$8-$D109,0)))</f>
        <v>0</v>
      </c>
      <c r="W109" s="141">
        <f>$L109*O$11*O109</f>
        <v>0</v>
      </c>
      <c r="X109" s="63">
        <f>($L109+SUM($W109:W109))*(P$11*P109)</f>
        <v>0</v>
      </c>
      <c r="Y109" s="63">
        <f>($L109+SUM($W109:X109))*(Q$11*Q109)</f>
        <v>-3.9081205479452046</v>
      </c>
      <c r="Z109" s="63">
        <f>($L109+SUM($W109:Y109))*(R$11*R109)</f>
        <v>-5.025724055995496</v>
      </c>
      <c r="AA109" s="63">
        <f>($L109+SUM($W109:Z109))*(S$11*S109)</f>
        <v>-5.011818754564806</v>
      </c>
      <c r="AB109" s="63">
        <f>($L109+SUM($W109:AA109))*(T$11*T109)</f>
        <v>-5.373710832342656</v>
      </c>
      <c r="AC109" s="63">
        <f>($L109+SUM($W109:AB109))*(U$11*U109)</f>
        <v>0</v>
      </c>
      <c r="AD109" s="63">
        <f>($L109+SUM($W109:AC109))*(V$11*V109)</f>
        <v>0</v>
      </c>
      <c r="AE109" s="110">
        <f t="shared" si="110"/>
        <v>-19.319374190848162</v>
      </c>
    </row>
    <row r="110" spans="1:31" ht="12.75">
      <c r="A110" s="16">
        <v>7</v>
      </c>
      <c r="B110" s="15">
        <f t="shared" si="100"/>
        <v>42186</v>
      </c>
      <c r="C110" s="229">
        <f t="shared" si="105"/>
        <v>42221</v>
      </c>
      <c r="D110" s="229">
        <f t="shared" si="105"/>
        <v>42236</v>
      </c>
      <c r="E110" s="30" t="s">
        <v>137</v>
      </c>
      <c r="F110" s="3">
        <v>9</v>
      </c>
      <c r="G110" s="321">
        <v>695</v>
      </c>
      <c r="H110" s="232">
        <f aca="true" t="shared" si="116" ref="H110:H115">$K$8</f>
        <v>1.44</v>
      </c>
      <c r="I110" s="232">
        <f t="shared" si="99"/>
        <v>1.34</v>
      </c>
      <c r="J110" s="56">
        <f t="shared" si="101"/>
        <v>931.3000000000001</v>
      </c>
      <c r="K110" s="74">
        <f t="shared" si="83"/>
        <v>1000.8</v>
      </c>
      <c r="L110" s="77">
        <f t="shared" si="113"/>
        <v>-69.49999999999989</v>
      </c>
      <c r="M110" s="75">
        <f t="shared" si="89"/>
        <v>-2.0122719234725936</v>
      </c>
      <c r="N110" s="76">
        <f t="shared" si="114"/>
        <v>-71.51227192347248</v>
      </c>
      <c r="O110" s="16">
        <f t="shared" si="107"/>
        <v>0</v>
      </c>
      <c r="P110" s="16">
        <f t="shared" si="108"/>
        <v>0</v>
      </c>
      <c r="Q110" s="16">
        <f t="shared" si="109"/>
        <v>42</v>
      </c>
      <c r="R110" s="16">
        <f t="shared" si="91"/>
        <v>92</v>
      </c>
      <c r="S110" s="16">
        <f t="shared" si="92"/>
        <v>91</v>
      </c>
      <c r="T110" s="16">
        <f t="shared" si="92"/>
        <v>91</v>
      </c>
      <c r="U110" s="16">
        <f t="shared" si="92"/>
        <v>0</v>
      </c>
      <c r="V110" s="106">
        <f t="shared" si="111"/>
        <v>0</v>
      </c>
      <c r="W110" s="141">
        <f t="shared" si="112"/>
        <v>0</v>
      </c>
      <c r="X110" s="63">
        <f>($L110+SUM($W110:W110))*(P$11*P110)</f>
        <v>0</v>
      </c>
      <c r="Y110" s="63">
        <f>($L110+SUM($W110:X110))*(Q$11*Q110)</f>
        <v>-0.25991095890410915</v>
      </c>
      <c r="Z110" s="63">
        <f>($L110+SUM($W110:Y110))*(R$11*R110)</f>
        <v>-0.5714579007318437</v>
      </c>
      <c r="AA110" s="63">
        <f>($L110+SUM($W110:Z110))*(S$11*S110)</f>
        <v>-0.5698767764448576</v>
      </c>
      <c r="AB110" s="63">
        <f>($L110+SUM($W110:AA110))*(T$11*T110)</f>
        <v>-0.6110262873917834</v>
      </c>
      <c r="AC110" s="63">
        <f>($L110+SUM($W110:AB110))*(U$11*U110)</f>
        <v>0</v>
      </c>
      <c r="AD110" s="63">
        <f>($L110+SUM($W110:AC110))*(V$11*V110)</f>
        <v>0</v>
      </c>
      <c r="AE110" s="110">
        <f aca="true" t="shared" si="117" ref="AE110:AE115">SUM(W110:AD110)</f>
        <v>-2.0122719234725936</v>
      </c>
    </row>
    <row r="111" spans="1:31" ht="12.75">
      <c r="A111" s="3">
        <v>8</v>
      </c>
      <c r="B111" s="15">
        <f t="shared" si="100"/>
        <v>42217</v>
      </c>
      <c r="C111" s="229">
        <f t="shared" si="105"/>
        <v>42250</v>
      </c>
      <c r="D111" s="229">
        <f t="shared" si="105"/>
        <v>42265</v>
      </c>
      <c r="E111" s="30" t="s">
        <v>137</v>
      </c>
      <c r="F111" s="3">
        <v>9</v>
      </c>
      <c r="G111" s="321">
        <v>702</v>
      </c>
      <c r="H111" s="232">
        <f t="shared" si="116"/>
        <v>1.44</v>
      </c>
      <c r="I111" s="232">
        <f t="shared" si="99"/>
        <v>1.34</v>
      </c>
      <c r="J111" s="56">
        <f t="shared" si="101"/>
        <v>940.6800000000001</v>
      </c>
      <c r="K111" s="74">
        <f t="shared" si="83"/>
        <v>1010.88</v>
      </c>
      <c r="L111" s="77">
        <f t="shared" si="113"/>
        <v>-70.19999999999993</v>
      </c>
      <c r="M111" s="75">
        <f t="shared" si="89"/>
        <v>-1.8467160692835236</v>
      </c>
      <c r="N111" s="76">
        <f t="shared" si="114"/>
        <v>-72.04671606928346</v>
      </c>
      <c r="O111" s="16">
        <f t="shared" si="107"/>
        <v>0</v>
      </c>
      <c r="P111" s="16">
        <f t="shared" si="108"/>
        <v>0</v>
      </c>
      <c r="Q111" s="16">
        <f t="shared" si="109"/>
        <v>13</v>
      </c>
      <c r="R111" s="16">
        <f t="shared" si="91"/>
        <v>92</v>
      </c>
      <c r="S111" s="16">
        <f t="shared" si="92"/>
        <v>91</v>
      </c>
      <c r="T111" s="16">
        <f t="shared" si="92"/>
        <v>91</v>
      </c>
      <c r="U111" s="16">
        <f t="shared" si="92"/>
        <v>0</v>
      </c>
      <c r="V111" s="106">
        <f t="shared" si="111"/>
        <v>0</v>
      </c>
      <c r="W111" s="141">
        <f t="shared" si="112"/>
        <v>0</v>
      </c>
      <c r="X111" s="63">
        <f>($L111+SUM($W111:W111))*(P$11*P111)</f>
        <v>0</v>
      </c>
      <c r="Y111" s="63">
        <f>($L111+SUM($W111:X111))*(Q$11*Q111)</f>
        <v>-0.08125890410958896</v>
      </c>
      <c r="Z111" s="63">
        <f>($L111+SUM($W111:Y111))*(R$11*R111)</f>
        <v>-0.5757286688309246</v>
      </c>
      <c r="AA111" s="63">
        <f>($L111+SUM($W111:Z111))*(S$11*S111)</f>
        <v>-0.5741357280738941</v>
      </c>
      <c r="AB111" s="63">
        <f>($L111+SUM($W111:AA111))*(T$11*T111)</f>
        <v>-0.615592768269116</v>
      </c>
      <c r="AC111" s="63">
        <f>($L111+SUM($W111:AB111))*(U$11*U111)</f>
        <v>0</v>
      </c>
      <c r="AD111" s="63">
        <f>($L111+SUM($W111:AC111))*(V$11*V111)</f>
        <v>0</v>
      </c>
      <c r="AE111" s="110">
        <f t="shared" si="117"/>
        <v>-1.8467160692835236</v>
      </c>
    </row>
    <row r="112" spans="1:31" ht="12.75">
      <c r="A112" s="3">
        <v>9</v>
      </c>
      <c r="B112" s="15">
        <f t="shared" si="100"/>
        <v>42248</v>
      </c>
      <c r="C112" s="229">
        <f t="shared" si="105"/>
        <v>42282</v>
      </c>
      <c r="D112" s="229">
        <f t="shared" si="105"/>
        <v>42297</v>
      </c>
      <c r="E112" s="30" t="s">
        <v>137</v>
      </c>
      <c r="F112" s="3">
        <v>9</v>
      </c>
      <c r="G112" s="321">
        <v>603</v>
      </c>
      <c r="H112" s="232">
        <f t="shared" si="116"/>
        <v>1.44</v>
      </c>
      <c r="I112" s="232">
        <f t="shared" si="99"/>
        <v>1.34</v>
      </c>
      <c r="J112" s="56">
        <f t="shared" si="101"/>
        <v>808.0200000000001</v>
      </c>
      <c r="K112" s="74">
        <f t="shared" si="83"/>
        <v>868.3199999999999</v>
      </c>
      <c r="L112" s="77">
        <f t="shared" si="113"/>
        <v>-60.29999999999984</v>
      </c>
      <c r="M112" s="75">
        <f t="shared" si="89"/>
        <v>-1.4110018237780686</v>
      </c>
      <c r="N112" s="76">
        <f t="shared" si="114"/>
        <v>-61.711001823777906</v>
      </c>
      <c r="O112" s="16">
        <f t="shared" si="107"/>
        <v>0</v>
      </c>
      <c r="P112" s="16">
        <f t="shared" si="108"/>
        <v>0</v>
      </c>
      <c r="Q112" s="16">
        <f t="shared" si="109"/>
        <v>0</v>
      </c>
      <c r="R112" s="16">
        <f t="shared" si="91"/>
        <v>73</v>
      </c>
      <c r="S112" s="16">
        <f t="shared" si="92"/>
        <v>91</v>
      </c>
      <c r="T112" s="16">
        <f t="shared" si="92"/>
        <v>91</v>
      </c>
      <c r="U112" s="16">
        <f t="shared" si="92"/>
        <v>0</v>
      </c>
      <c r="V112" s="106">
        <f t="shared" si="111"/>
        <v>0</v>
      </c>
      <c r="W112" s="141">
        <f t="shared" si="112"/>
        <v>0</v>
      </c>
      <c r="X112" s="63">
        <f>($L112+SUM($W112:W112))*(P$11*P112)</f>
        <v>0</v>
      </c>
      <c r="Y112" s="63">
        <f>($L112+SUM($W112:X112))*(Q$11*Q112)</f>
        <v>0</v>
      </c>
      <c r="Z112" s="63">
        <f>($L112+SUM($W112:Y112))*(R$11*R112)</f>
        <v>-0.39194999999999897</v>
      </c>
      <c r="AA112" s="63">
        <f>($L112+SUM($W112:Z112))*(S$11*S112)</f>
        <v>-0.4917710743150672</v>
      </c>
      <c r="AB112" s="63">
        <f>($L112+SUM($W112:AA112))*(T$11*T112)</f>
        <v>-0.5272807494630024</v>
      </c>
      <c r="AC112" s="63">
        <f>($L112+SUM($W112:AB112))*(U$11*U112)</f>
        <v>0</v>
      </c>
      <c r="AD112" s="63">
        <f>($L112+SUM($W112:AC112))*(V$11*V112)</f>
        <v>0</v>
      </c>
      <c r="AE112" s="110">
        <f t="shared" si="117"/>
        <v>-1.4110018237780686</v>
      </c>
    </row>
    <row r="113" spans="1:31" ht="12.75">
      <c r="A113" s="16">
        <v>10</v>
      </c>
      <c r="B113" s="15">
        <f t="shared" si="100"/>
        <v>42278</v>
      </c>
      <c r="C113" s="229">
        <f t="shared" si="105"/>
        <v>42312</v>
      </c>
      <c r="D113" s="229">
        <f t="shared" si="105"/>
        <v>42327</v>
      </c>
      <c r="E113" s="30" t="s">
        <v>137</v>
      </c>
      <c r="F113" s="3">
        <v>9</v>
      </c>
      <c r="G113" s="321">
        <v>466</v>
      </c>
      <c r="H113" s="232">
        <f t="shared" si="116"/>
        <v>1.44</v>
      </c>
      <c r="I113" s="232">
        <f t="shared" si="99"/>
        <v>1.34</v>
      </c>
      <c r="J113" s="56">
        <f t="shared" si="101"/>
        <v>624.44</v>
      </c>
      <c r="K113" s="74">
        <f t="shared" si="83"/>
        <v>671.04</v>
      </c>
      <c r="L113" s="77">
        <f t="shared" si="113"/>
        <v>-46.59999999999991</v>
      </c>
      <c r="M113" s="75">
        <f t="shared" si="89"/>
        <v>-0.9638564216128186</v>
      </c>
      <c r="N113" s="76">
        <f t="shared" si="114"/>
        <v>-47.563856421612726</v>
      </c>
      <c r="O113" s="16">
        <f t="shared" si="107"/>
        <v>0</v>
      </c>
      <c r="P113" s="16">
        <f t="shared" si="108"/>
        <v>0</v>
      </c>
      <c r="Q113" s="16">
        <f t="shared" si="109"/>
        <v>0</v>
      </c>
      <c r="R113" s="16">
        <f t="shared" si="91"/>
        <v>43</v>
      </c>
      <c r="S113" s="16">
        <f t="shared" si="92"/>
        <v>91</v>
      </c>
      <c r="T113" s="16">
        <f t="shared" si="92"/>
        <v>91</v>
      </c>
      <c r="U113" s="16">
        <f t="shared" si="92"/>
        <v>0</v>
      </c>
      <c r="V113" s="106">
        <f t="shared" si="111"/>
        <v>0</v>
      </c>
      <c r="W113" s="141">
        <f t="shared" si="112"/>
        <v>0</v>
      </c>
      <c r="X113" s="63">
        <f>($L113+SUM($W113:W113))*(P$11*P113)</f>
        <v>0</v>
      </c>
      <c r="Y113" s="63">
        <f>($L113+SUM($W113:X113))*(Q$11*Q113)</f>
        <v>0</v>
      </c>
      <c r="Z113" s="63">
        <f>($L113+SUM($W113:Y113))*(R$11*R113)</f>
        <v>-0.17842054794520512</v>
      </c>
      <c r="AA113" s="63">
        <f>($L113+SUM($W113:Z113))*(S$11*S113)</f>
        <v>-0.3790333664946512</v>
      </c>
      <c r="AB113" s="63">
        <f>($L113+SUM($W113:AA113))*(T$11*T113)</f>
        <v>-0.40640250717296234</v>
      </c>
      <c r="AC113" s="63">
        <f>($L113+SUM($W113:AB113))*(U$11*U113)</f>
        <v>0</v>
      </c>
      <c r="AD113" s="63">
        <f>($L113+SUM($W113:AC113))*(V$11*V113)</f>
        <v>0</v>
      </c>
      <c r="AE113" s="110">
        <f t="shared" si="117"/>
        <v>-0.9638564216128186</v>
      </c>
    </row>
    <row r="114" spans="1:31" ht="12.75">
      <c r="A114" s="3">
        <v>11</v>
      </c>
      <c r="B114" s="15">
        <f t="shared" si="100"/>
        <v>42309</v>
      </c>
      <c r="C114" s="229">
        <f t="shared" si="105"/>
        <v>42341</v>
      </c>
      <c r="D114" s="229">
        <f t="shared" si="105"/>
        <v>42356</v>
      </c>
      <c r="E114" s="30" t="s">
        <v>137</v>
      </c>
      <c r="F114" s="3">
        <v>9</v>
      </c>
      <c r="G114" s="321">
        <v>572</v>
      </c>
      <c r="H114" s="232">
        <f t="shared" si="116"/>
        <v>1.44</v>
      </c>
      <c r="I114" s="232">
        <f t="shared" si="99"/>
        <v>1.34</v>
      </c>
      <c r="J114" s="56">
        <f t="shared" si="101"/>
        <v>766.48</v>
      </c>
      <c r="K114" s="74">
        <f t="shared" si="83"/>
        <v>823.68</v>
      </c>
      <c r="L114" s="77">
        <f t="shared" si="113"/>
        <v>-57.19999999999993</v>
      </c>
      <c r="M114" s="75">
        <f t="shared" si="89"/>
        <v>-1.0329213735429137</v>
      </c>
      <c r="N114" s="76">
        <f t="shared" si="114"/>
        <v>-58.232921373542844</v>
      </c>
      <c r="O114" s="16">
        <f t="shared" si="107"/>
        <v>0</v>
      </c>
      <c r="P114" s="16">
        <f t="shared" si="108"/>
        <v>0</v>
      </c>
      <c r="Q114" s="16">
        <f t="shared" si="109"/>
        <v>0</v>
      </c>
      <c r="R114" s="16">
        <f aca="true" t="shared" si="118" ref="R114:R149">IF($D114&lt;R$8,R$12,IF($D114&lt;S$8,S$8-$D114,0))</f>
        <v>14</v>
      </c>
      <c r="S114" s="16">
        <f aca="true" t="shared" si="119" ref="S114:U149">IF($D114&lt;S$8,S$12,IF($D114&lt;T$8,T$8-$D114,0))</f>
        <v>91</v>
      </c>
      <c r="T114" s="16">
        <f t="shared" si="119"/>
        <v>91</v>
      </c>
      <c r="U114" s="16">
        <f t="shared" si="119"/>
        <v>0</v>
      </c>
      <c r="V114" s="106">
        <f t="shared" si="111"/>
        <v>0</v>
      </c>
      <c r="W114" s="141">
        <f t="shared" si="112"/>
        <v>0</v>
      </c>
      <c r="X114" s="63">
        <f>($L114+SUM($W114:W114))*(P$11*P114)</f>
        <v>0</v>
      </c>
      <c r="Y114" s="63">
        <f>($L114+SUM($W114:X114))*(Q$11*Q114)</f>
        <v>0</v>
      </c>
      <c r="Z114" s="63">
        <f>($L114+SUM($W114:Y114))*(R$11*R114)</f>
        <v>-0.07130410958904101</v>
      </c>
      <c r="AA114" s="63">
        <f>($L114+SUM($W114:Z114))*(S$11*S114)</f>
        <v>-0.4640544709701627</v>
      </c>
      <c r="AB114" s="63">
        <f>($L114+SUM($W114:AA114))*(T$11*T114)</f>
        <v>-0.49756279298371003</v>
      </c>
      <c r="AC114" s="63">
        <f>($L114+SUM($W114:AB114))*(U$11*U114)</f>
        <v>0</v>
      </c>
      <c r="AD114" s="63">
        <f>($L114+SUM($W114:AC114))*(V$11*V114)</f>
        <v>0</v>
      </c>
      <c r="AE114" s="110">
        <f t="shared" si="117"/>
        <v>-1.0329213735429137</v>
      </c>
    </row>
    <row r="115" spans="1:31" s="69" customFormat="1" ht="12.75">
      <c r="A115" s="3">
        <v>12</v>
      </c>
      <c r="B115" s="83">
        <f t="shared" si="100"/>
        <v>42339</v>
      </c>
      <c r="C115" s="229">
        <f t="shared" si="105"/>
        <v>42375</v>
      </c>
      <c r="D115" s="229">
        <f t="shared" si="105"/>
        <v>42390</v>
      </c>
      <c r="E115" s="84" t="s">
        <v>137</v>
      </c>
      <c r="F115" s="81">
        <v>9</v>
      </c>
      <c r="G115" s="322">
        <v>570</v>
      </c>
      <c r="H115" s="233">
        <f t="shared" si="116"/>
        <v>1.44</v>
      </c>
      <c r="I115" s="233">
        <f t="shared" si="99"/>
        <v>1.34</v>
      </c>
      <c r="J115" s="85">
        <f t="shared" si="101"/>
        <v>763.8000000000001</v>
      </c>
      <c r="K115" s="86">
        <f t="shared" si="83"/>
        <v>820.8</v>
      </c>
      <c r="L115" s="87">
        <f t="shared" si="113"/>
        <v>-56.999999999999886</v>
      </c>
      <c r="M115" s="88">
        <f t="shared" si="89"/>
        <v>-0.8546802816269452</v>
      </c>
      <c r="N115" s="89">
        <f t="shared" si="114"/>
        <v>-57.854680281626834</v>
      </c>
      <c r="O115" s="81">
        <f t="shared" si="107"/>
        <v>0</v>
      </c>
      <c r="P115" s="81">
        <f t="shared" si="108"/>
        <v>0</v>
      </c>
      <c r="Q115" s="81">
        <f t="shared" si="109"/>
        <v>0</v>
      </c>
      <c r="R115" s="81">
        <f t="shared" si="118"/>
        <v>0</v>
      </c>
      <c r="S115" s="81">
        <f t="shared" si="119"/>
        <v>71</v>
      </c>
      <c r="T115" s="81">
        <f t="shared" si="119"/>
        <v>91</v>
      </c>
      <c r="U115" s="81">
        <f t="shared" si="119"/>
        <v>0</v>
      </c>
      <c r="V115" s="107">
        <f t="shared" si="111"/>
        <v>0</v>
      </c>
      <c r="W115" s="142">
        <f t="shared" si="112"/>
        <v>0</v>
      </c>
      <c r="X115" s="90">
        <f>($L115+SUM($W115:W115))*(P$11*P115)</f>
        <v>0</v>
      </c>
      <c r="Y115" s="90">
        <f>($L115+SUM($W115:X115))*(Q$11*Q115)</f>
        <v>0</v>
      </c>
      <c r="Z115" s="90">
        <f>($L115+SUM($W115:Y115))*(R$11*R115)</f>
        <v>0</v>
      </c>
      <c r="AA115" s="90">
        <f>($L115+SUM($W115:Z115))*(S$11*S115)</f>
        <v>-0.36034931506849244</v>
      </c>
      <c r="AB115" s="90">
        <f>($L115+SUM($W115:AA115))*(T$11*T115)</f>
        <v>-0.49433096655845277</v>
      </c>
      <c r="AC115" s="90">
        <f>($L115+SUM($W115:AB115))*(U$11*U115)</f>
        <v>0</v>
      </c>
      <c r="AD115" s="90">
        <f>($L115+SUM($W115:AC115))*(V$11*V115)</f>
        <v>0</v>
      </c>
      <c r="AE115" s="111">
        <f t="shared" si="117"/>
        <v>-0.8546802816269452</v>
      </c>
    </row>
    <row r="116" spans="1:31" ht="12.75">
      <c r="A116" s="16">
        <v>1</v>
      </c>
      <c r="B116" s="15">
        <f t="shared" si="100"/>
        <v>42005</v>
      </c>
      <c r="C116" s="228">
        <f t="shared" si="105"/>
        <v>42039</v>
      </c>
      <c r="D116" s="228">
        <f t="shared" si="105"/>
        <v>42054</v>
      </c>
      <c r="E116" s="118" t="s">
        <v>135</v>
      </c>
      <c r="F116" s="16">
        <v>9</v>
      </c>
      <c r="G116" s="321">
        <v>108</v>
      </c>
      <c r="H116" s="232">
        <f aca="true" t="shared" si="120" ref="H116:H121">$K$3</f>
        <v>2.3</v>
      </c>
      <c r="I116" s="232">
        <f t="shared" si="99"/>
        <v>1.34</v>
      </c>
      <c r="J116" s="56">
        <f t="shared" si="101"/>
        <v>144.72</v>
      </c>
      <c r="K116" s="57">
        <f t="shared" si="83"/>
        <v>248.39999999999998</v>
      </c>
      <c r="L116" s="58">
        <f t="shared" si="113"/>
        <v>-103.67999999999998</v>
      </c>
      <c r="M116" s="55">
        <f t="shared" si="89"/>
        <v>-4.737697430340589</v>
      </c>
      <c r="N116" s="29">
        <f t="shared" si="114"/>
        <v>-108.41769743034057</v>
      </c>
      <c r="O116" s="16">
        <f t="shared" si="107"/>
        <v>41</v>
      </c>
      <c r="P116" s="16">
        <f t="shared" si="108"/>
        <v>91</v>
      </c>
      <c r="Q116" s="16">
        <f t="shared" si="109"/>
        <v>92</v>
      </c>
      <c r="R116" s="16">
        <f t="shared" si="118"/>
        <v>92</v>
      </c>
      <c r="S116" s="16">
        <f t="shared" si="119"/>
        <v>91</v>
      </c>
      <c r="T116" s="16">
        <f t="shared" si="119"/>
        <v>91</v>
      </c>
      <c r="U116" s="16">
        <f t="shared" si="119"/>
        <v>0</v>
      </c>
      <c r="V116" s="106">
        <f>IF(W$8&lt;V$8,0,IF($D116&lt;V$8,V$12,IF($D116&lt;W$8,W$8-$D116,0)))</f>
        <v>0</v>
      </c>
      <c r="W116" s="141">
        <f>$L116*O$11*O116</f>
        <v>-0.37850301369863004</v>
      </c>
      <c r="X116" s="63">
        <f>($L116+SUM($W116:W116))*(P$11*P116)</f>
        <v>-0.8431589662000374</v>
      </c>
      <c r="Y116" s="63">
        <f>($L116+SUM($W116:X116))*(Q$11*Q116)</f>
        <v>-0.8593314227942381</v>
      </c>
      <c r="Z116" s="63">
        <f>($L116+SUM($W116:Y116))*(R$11*R116)</f>
        <v>-0.8663708774631553</v>
      </c>
      <c r="AA116" s="63">
        <f>($L116+SUM($W116:Z116))*(S$11*S116)</f>
        <v>-0.8639737804344151</v>
      </c>
      <c r="AB116" s="63">
        <f>($L116+SUM($W116:AA116))*(T$11*T116)</f>
        <v>-0.9263593697501132</v>
      </c>
      <c r="AC116" s="63">
        <f>($L116+SUM($W116:AB116))*(U$11*U116)</f>
        <v>0</v>
      </c>
      <c r="AD116" s="63">
        <f>($L116+SUM($W116:AC116))*(V$11*V116)</f>
        <v>0</v>
      </c>
      <c r="AE116" s="110">
        <f aca="true" t="shared" si="121" ref="AE116:AE121">SUM(W116:AD116)</f>
        <v>-4.737697430340589</v>
      </c>
    </row>
    <row r="117" spans="1:31" ht="12.75">
      <c r="A117" s="3">
        <v>2</v>
      </c>
      <c r="B117" s="15">
        <f t="shared" si="100"/>
        <v>42036</v>
      </c>
      <c r="C117" s="229">
        <f t="shared" si="105"/>
        <v>42067</v>
      </c>
      <c r="D117" s="229">
        <f t="shared" si="105"/>
        <v>42082</v>
      </c>
      <c r="E117" s="70" t="s">
        <v>135</v>
      </c>
      <c r="F117" s="3">
        <v>9</v>
      </c>
      <c r="G117" s="321">
        <v>85</v>
      </c>
      <c r="H117" s="232">
        <f t="shared" si="120"/>
        <v>2.3</v>
      </c>
      <c r="I117" s="232">
        <f t="shared" si="99"/>
        <v>1.34</v>
      </c>
      <c r="J117" s="56">
        <f t="shared" si="101"/>
        <v>113.9</v>
      </c>
      <c r="K117" s="57">
        <f t="shared" si="83"/>
        <v>195.49999999999997</v>
      </c>
      <c r="L117" s="58">
        <f t="shared" si="113"/>
        <v>-81.59999999999997</v>
      </c>
      <c r="M117" s="55">
        <f t="shared" si="89"/>
        <v>-3.5167797453609584</v>
      </c>
      <c r="N117" s="29">
        <f t="shared" si="114"/>
        <v>-85.11677974536093</v>
      </c>
      <c r="O117" s="16">
        <f t="shared" si="107"/>
        <v>13</v>
      </c>
      <c r="P117" s="16">
        <f t="shared" si="108"/>
        <v>91</v>
      </c>
      <c r="Q117" s="16">
        <f t="shared" si="109"/>
        <v>92</v>
      </c>
      <c r="R117" s="16">
        <f t="shared" si="118"/>
        <v>92</v>
      </c>
      <c r="S117" s="16">
        <f t="shared" si="119"/>
        <v>91</v>
      </c>
      <c r="T117" s="16">
        <f t="shared" si="119"/>
        <v>91</v>
      </c>
      <c r="U117" s="16">
        <f t="shared" si="119"/>
        <v>0</v>
      </c>
      <c r="V117" s="106">
        <f aca="true" t="shared" si="122" ref="V117:V127">IF(W$8&lt;V$8,0,IF($D117&lt;V$8,V$12,IF($D117&lt;W$8,W$8-$D117,0)))</f>
        <v>0</v>
      </c>
      <c r="W117" s="141">
        <f aca="true" t="shared" si="123" ref="W117:W127">$L117*O$11*O117</f>
        <v>-0.0944547945205479</v>
      </c>
      <c r="X117" s="63">
        <f>($L117+SUM($W117:W117))*(P$11*P117)</f>
        <v>-0.6619489042597108</v>
      </c>
      <c r="Y117" s="63">
        <f>($L117+SUM($W117:X117))*(Q$11*Q117)</f>
        <v>-0.6746456083817887</v>
      </c>
      <c r="Z117" s="63">
        <f>($L117+SUM($W117:Y117))*(R$11*R117)</f>
        <v>-0.6801721573381215</v>
      </c>
      <c r="AA117" s="63">
        <f>($L117+SUM($W117:Z117))*(S$11*S117)</f>
        <v>-0.6782902396746827</v>
      </c>
      <c r="AB117" s="63">
        <f>($L117+SUM($W117:AA117))*(T$11*T117)</f>
        <v>-0.7272680411861066</v>
      </c>
      <c r="AC117" s="63">
        <f>($L117+SUM($W117:AB117))*(U$11*U117)</f>
        <v>0</v>
      </c>
      <c r="AD117" s="63">
        <f>($L117+SUM($W117:AC117))*(V$11*V117)</f>
        <v>0</v>
      </c>
      <c r="AE117" s="110">
        <f t="shared" si="121"/>
        <v>-3.5167797453609584</v>
      </c>
    </row>
    <row r="118" spans="1:31" ht="12.75">
      <c r="A118" s="3">
        <v>3</v>
      </c>
      <c r="B118" s="15">
        <f t="shared" si="100"/>
        <v>42064</v>
      </c>
      <c r="C118" s="229">
        <f t="shared" si="105"/>
        <v>42100</v>
      </c>
      <c r="D118" s="229">
        <f t="shared" si="105"/>
        <v>42115</v>
      </c>
      <c r="E118" s="70" t="s">
        <v>135</v>
      </c>
      <c r="F118" s="3">
        <v>9</v>
      </c>
      <c r="G118" s="321">
        <v>91</v>
      </c>
      <c r="H118" s="232">
        <f t="shared" si="120"/>
        <v>2.3</v>
      </c>
      <c r="I118" s="232">
        <f t="shared" si="99"/>
        <v>1.34</v>
      </c>
      <c r="J118" s="56">
        <f t="shared" si="101"/>
        <v>121.94000000000001</v>
      </c>
      <c r="K118" s="57">
        <f t="shared" si="83"/>
        <v>209.29999999999998</v>
      </c>
      <c r="L118" s="58">
        <f>+J118-K118</f>
        <v>-87.35999999999997</v>
      </c>
      <c r="M118" s="55">
        <f t="shared" si="89"/>
        <v>-3.498877644022021</v>
      </c>
      <c r="N118" s="29">
        <f>SUM(L118:M118)</f>
        <v>-90.85887764402199</v>
      </c>
      <c r="O118" s="16">
        <f t="shared" si="107"/>
        <v>0</v>
      </c>
      <c r="P118" s="16">
        <f t="shared" si="108"/>
        <v>71</v>
      </c>
      <c r="Q118" s="16">
        <f t="shared" si="109"/>
        <v>92</v>
      </c>
      <c r="R118" s="16">
        <f t="shared" si="118"/>
        <v>92</v>
      </c>
      <c r="S118" s="16">
        <f t="shared" si="119"/>
        <v>91</v>
      </c>
      <c r="T118" s="16">
        <f t="shared" si="119"/>
        <v>91</v>
      </c>
      <c r="U118" s="16">
        <f t="shared" si="119"/>
        <v>0</v>
      </c>
      <c r="V118" s="106">
        <f t="shared" si="122"/>
        <v>0</v>
      </c>
      <c r="W118" s="141">
        <f t="shared" si="123"/>
        <v>0</v>
      </c>
      <c r="X118" s="63">
        <f>($L118+SUM($W118:W118))*(P$11*P118)</f>
        <v>-0.5522827397260273</v>
      </c>
      <c r="Y118" s="63">
        <f>($L118+SUM($W118:X118))*(Q$11*Q118)</f>
        <v>-0.7201581517583033</v>
      </c>
      <c r="Z118" s="63">
        <f>($L118+SUM($W118:Y118))*(R$11*R118)</f>
        <v>-0.7260575294946248</v>
      </c>
      <c r="AA118" s="63">
        <f>($L118+SUM($W118:Z118))*(S$11*S118)</f>
        <v>-0.7240486550138224</v>
      </c>
      <c r="AB118" s="63">
        <f>($L118+SUM($W118:AA118))*(T$11*T118)</f>
        <v>-0.7763305680292428</v>
      </c>
      <c r="AC118" s="63">
        <f>($L118+SUM($W118:AB118))*(U$11*U118)</f>
        <v>0</v>
      </c>
      <c r="AD118" s="63">
        <f>($L118+SUM($W118:AC118))*(V$11*V118)</f>
        <v>0</v>
      </c>
      <c r="AE118" s="110">
        <f t="shared" si="121"/>
        <v>-3.498877644022021</v>
      </c>
    </row>
    <row r="119" spans="1:31" ht="12.75">
      <c r="A119" s="16">
        <v>4</v>
      </c>
      <c r="B119" s="15">
        <f t="shared" si="100"/>
        <v>42095</v>
      </c>
      <c r="C119" s="229">
        <f t="shared" si="105"/>
        <v>42129</v>
      </c>
      <c r="D119" s="229">
        <f t="shared" si="105"/>
        <v>42144</v>
      </c>
      <c r="E119" s="30" t="s">
        <v>135</v>
      </c>
      <c r="F119" s="3">
        <v>9</v>
      </c>
      <c r="G119" s="321">
        <v>48</v>
      </c>
      <c r="H119" s="232">
        <f t="shared" si="120"/>
        <v>2.3</v>
      </c>
      <c r="I119" s="232">
        <f t="shared" si="99"/>
        <v>1.34</v>
      </c>
      <c r="J119" s="56">
        <f t="shared" si="101"/>
        <v>64.32000000000001</v>
      </c>
      <c r="K119" s="57">
        <f t="shared" si="83"/>
        <v>110.39999999999999</v>
      </c>
      <c r="L119" s="58">
        <f aca="true" t="shared" si="124" ref="L119:L129">+J119-K119</f>
        <v>-46.079999999999984</v>
      </c>
      <c r="M119" s="55">
        <f t="shared" si="89"/>
        <v>-1.7225862836727628</v>
      </c>
      <c r="N119" s="29">
        <f aca="true" t="shared" si="125" ref="N119:N129">SUM(L119:M119)</f>
        <v>-47.802586283672746</v>
      </c>
      <c r="O119" s="16">
        <f aca="true" t="shared" si="126" ref="O119:U119">IF($D119&lt;O$8,O$12,IF($D119&lt;P$8,P$8-$D119,0))</f>
        <v>0</v>
      </c>
      <c r="P119" s="16">
        <f t="shared" si="126"/>
        <v>42</v>
      </c>
      <c r="Q119" s="16">
        <f t="shared" si="126"/>
        <v>92</v>
      </c>
      <c r="R119" s="16">
        <f t="shared" si="126"/>
        <v>92</v>
      </c>
      <c r="S119" s="16">
        <f t="shared" si="126"/>
        <v>91</v>
      </c>
      <c r="T119" s="16">
        <f t="shared" si="126"/>
        <v>91</v>
      </c>
      <c r="U119" s="16">
        <f t="shared" si="126"/>
        <v>0</v>
      </c>
      <c r="V119" s="106">
        <f>IF(W$8&lt;V$8,0,IF($D119&lt;V$8,V$12,IF($D119&lt;W$8,W$8-$D119,0)))</f>
        <v>0</v>
      </c>
      <c r="W119" s="141">
        <f>$L119*O$11*O119</f>
        <v>0</v>
      </c>
      <c r="X119" s="63">
        <f>($L119+SUM($W119:W119))*(P$11*P119)</f>
        <v>-0.1723265753424657</v>
      </c>
      <c r="Y119" s="63">
        <f>($L119+SUM($W119:X119))*(Q$11*Q119)</f>
        <v>-0.3788889218089696</v>
      </c>
      <c r="Z119" s="63">
        <f>($L119+SUM($W119:Y119))*(R$11*R119)</f>
        <v>-0.38199269681228143</v>
      </c>
      <c r="AA119" s="63">
        <f>($L119+SUM($W119:Z119))*(S$11*S119)</f>
        <v>-0.38093578968122643</v>
      </c>
      <c r="AB119" s="63">
        <f>($L119+SUM($W119:AA119))*(T$11*T119)</f>
        <v>-0.40844230002781934</v>
      </c>
      <c r="AC119" s="63">
        <f>($L119+SUM($W119:AB119))*(U$11*U119)</f>
        <v>0</v>
      </c>
      <c r="AD119" s="63">
        <f>($L119+SUM($W119:AC119))*(V$11*V119)</f>
        <v>0</v>
      </c>
      <c r="AE119" s="110">
        <f t="shared" si="121"/>
        <v>-1.7225862836727628</v>
      </c>
    </row>
    <row r="120" spans="1:31" ht="12.75">
      <c r="A120" s="3">
        <v>5</v>
      </c>
      <c r="B120" s="15">
        <f t="shared" si="100"/>
        <v>42125</v>
      </c>
      <c r="C120" s="229">
        <f t="shared" si="105"/>
        <v>42158</v>
      </c>
      <c r="D120" s="229">
        <f t="shared" si="105"/>
        <v>42173</v>
      </c>
      <c r="E120" s="30" t="s">
        <v>135</v>
      </c>
      <c r="F120" s="3">
        <v>9</v>
      </c>
      <c r="G120" s="321">
        <v>59</v>
      </c>
      <c r="H120" s="232">
        <f t="shared" si="120"/>
        <v>2.3</v>
      </c>
      <c r="I120" s="232">
        <f t="shared" si="99"/>
        <v>1.34</v>
      </c>
      <c r="J120" s="56">
        <f t="shared" si="101"/>
        <v>79.06</v>
      </c>
      <c r="K120" s="57">
        <f t="shared" si="83"/>
        <v>135.7</v>
      </c>
      <c r="L120" s="58">
        <f t="shared" si="124"/>
        <v>-56.639999999999986</v>
      </c>
      <c r="M120" s="55">
        <f t="shared" si="89"/>
        <v>-1.9661881928131324</v>
      </c>
      <c r="N120" s="29">
        <f t="shared" si="125"/>
        <v>-58.60618819281312</v>
      </c>
      <c r="O120" s="16">
        <f t="shared" si="107"/>
        <v>0</v>
      </c>
      <c r="P120" s="16">
        <f t="shared" si="108"/>
        <v>13</v>
      </c>
      <c r="Q120" s="16">
        <f t="shared" si="109"/>
        <v>92</v>
      </c>
      <c r="R120" s="16">
        <f t="shared" si="118"/>
        <v>92</v>
      </c>
      <c r="S120" s="16">
        <f t="shared" si="119"/>
        <v>91</v>
      </c>
      <c r="T120" s="16">
        <f t="shared" si="119"/>
        <v>91</v>
      </c>
      <c r="U120" s="16">
        <f t="shared" si="119"/>
        <v>0</v>
      </c>
      <c r="V120" s="106">
        <f t="shared" si="122"/>
        <v>0</v>
      </c>
      <c r="W120" s="141">
        <f t="shared" si="123"/>
        <v>0</v>
      </c>
      <c r="X120" s="63">
        <f>($L120+SUM($W120:W120))*(P$11*P120)</f>
        <v>-0.06556273972602737</v>
      </c>
      <c r="Y120" s="63">
        <f>($L120+SUM($W120:X120))*(Q$11*Q120)</f>
        <v>-0.4645195413473445</v>
      </c>
      <c r="Z120" s="63">
        <f>($L120+SUM($W120:Y120))*(R$11*R120)</f>
        <v>-0.46832478361755975</v>
      </c>
      <c r="AA120" s="63">
        <f>($L120+SUM($W120:Z120))*(S$11*S120)</f>
        <v>-0.4670290106680093</v>
      </c>
      <c r="AB120" s="63">
        <f>($L120+SUM($W120:AA120))*(T$11*T120)</f>
        <v>-0.5007521174541915</v>
      </c>
      <c r="AC120" s="63">
        <f>($L120+SUM($W120:AB120))*(U$11*U120)</f>
        <v>0</v>
      </c>
      <c r="AD120" s="63">
        <f>($L120+SUM($W120:AC120))*(V$11*V120)</f>
        <v>0</v>
      </c>
      <c r="AE120" s="110">
        <f t="shared" si="121"/>
        <v>-1.9661881928131324</v>
      </c>
    </row>
    <row r="121" spans="1:31" ht="12.75">
      <c r="A121" s="3">
        <v>6</v>
      </c>
      <c r="B121" s="15">
        <f t="shared" si="100"/>
        <v>42156</v>
      </c>
      <c r="C121" s="229">
        <f t="shared" si="105"/>
        <v>42191</v>
      </c>
      <c r="D121" s="229">
        <f t="shared" si="105"/>
        <v>42206</v>
      </c>
      <c r="E121" s="30" t="s">
        <v>135</v>
      </c>
      <c r="F121" s="3">
        <v>9</v>
      </c>
      <c r="G121" s="321">
        <v>80</v>
      </c>
      <c r="H121" s="232">
        <f t="shared" si="120"/>
        <v>2.3</v>
      </c>
      <c r="I121" s="232">
        <f t="shared" si="99"/>
        <v>1.34</v>
      </c>
      <c r="J121" s="56">
        <f t="shared" si="101"/>
        <v>107.2</v>
      </c>
      <c r="K121" s="57">
        <f t="shared" si="83"/>
        <v>184</v>
      </c>
      <c r="L121" s="77">
        <f t="shared" si="124"/>
        <v>-76.8</v>
      </c>
      <c r="M121" s="78">
        <f t="shared" si="89"/>
        <v>-2.433936905933627</v>
      </c>
      <c r="N121" s="76">
        <f t="shared" si="125"/>
        <v>-79.23393690593362</v>
      </c>
      <c r="O121" s="16">
        <f t="shared" si="107"/>
        <v>0</v>
      </c>
      <c r="P121" s="16">
        <f t="shared" si="108"/>
        <v>0</v>
      </c>
      <c r="Q121" s="16">
        <f t="shared" si="109"/>
        <v>72</v>
      </c>
      <c r="R121" s="16">
        <f t="shared" si="118"/>
        <v>92</v>
      </c>
      <c r="S121" s="16">
        <f t="shared" si="119"/>
        <v>91</v>
      </c>
      <c r="T121" s="16">
        <f t="shared" si="119"/>
        <v>91</v>
      </c>
      <c r="U121" s="16">
        <f t="shared" si="119"/>
        <v>0</v>
      </c>
      <c r="V121" s="106">
        <f t="shared" si="122"/>
        <v>0</v>
      </c>
      <c r="W121" s="141">
        <f t="shared" si="123"/>
        <v>0</v>
      </c>
      <c r="X121" s="63">
        <f>($L121+SUM($W121:W121))*(P$11*P121)</f>
        <v>0</v>
      </c>
      <c r="Y121" s="63">
        <f>($L121+SUM($W121:X121))*(Q$11*Q121)</f>
        <v>-0.4923616438356164</v>
      </c>
      <c r="Z121" s="63">
        <f>($L121+SUM($W121:Y121))*(R$11*R121)</f>
        <v>-0.6331620857947081</v>
      </c>
      <c r="AA121" s="63">
        <f>($L121+SUM($W121:Z121))*(S$11*S121)</f>
        <v>-0.6314102367955663</v>
      </c>
      <c r="AB121" s="63">
        <f>($L121+SUM($W121:AA121))*(T$11*T121)</f>
        <v>-0.6770029395077363</v>
      </c>
      <c r="AC121" s="63">
        <f>($L121+SUM($W121:AB121))*(U$11*U121)</f>
        <v>0</v>
      </c>
      <c r="AD121" s="63">
        <f>($L121+SUM($W121:AC121))*(V$11*V121)</f>
        <v>0</v>
      </c>
      <c r="AE121" s="110">
        <f t="shared" si="121"/>
        <v>-2.433936905933627</v>
      </c>
    </row>
    <row r="122" spans="1:31" ht="12.75">
      <c r="A122" s="16">
        <v>7</v>
      </c>
      <c r="B122" s="15">
        <f t="shared" si="100"/>
        <v>42186</v>
      </c>
      <c r="C122" s="229">
        <f t="shared" si="105"/>
        <v>42221</v>
      </c>
      <c r="D122" s="229">
        <f t="shared" si="105"/>
        <v>42236</v>
      </c>
      <c r="E122" s="30" t="s">
        <v>135</v>
      </c>
      <c r="F122" s="3">
        <v>9</v>
      </c>
      <c r="G122" s="321">
        <v>92</v>
      </c>
      <c r="H122" s="232">
        <f aca="true" t="shared" si="127" ref="H122:H127">$K$8</f>
        <v>1.44</v>
      </c>
      <c r="I122" s="232">
        <f t="shared" si="99"/>
        <v>1.34</v>
      </c>
      <c r="J122" s="56">
        <f t="shared" si="101"/>
        <v>123.28</v>
      </c>
      <c r="K122" s="74">
        <f t="shared" si="83"/>
        <v>132.48</v>
      </c>
      <c r="L122" s="77">
        <f t="shared" si="124"/>
        <v>-9.199999999999989</v>
      </c>
      <c r="M122" s="75">
        <f t="shared" si="89"/>
        <v>-0.2663726862726312</v>
      </c>
      <c r="N122" s="76">
        <f t="shared" si="125"/>
        <v>-9.46637268627262</v>
      </c>
      <c r="O122" s="16">
        <f t="shared" si="107"/>
        <v>0</v>
      </c>
      <c r="P122" s="16">
        <f t="shared" si="108"/>
        <v>0</v>
      </c>
      <c r="Q122" s="16">
        <f t="shared" si="109"/>
        <v>42</v>
      </c>
      <c r="R122" s="16">
        <f t="shared" si="118"/>
        <v>92</v>
      </c>
      <c r="S122" s="16">
        <f t="shared" si="119"/>
        <v>91</v>
      </c>
      <c r="T122" s="16">
        <f t="shared" si="119"/>
        <v>91</v>
      </c>
      <c r="U122" s="16">
        <f t="shared" si="119"/>
        <v>0</v>
      </c>
      <c r="V122" s="106">
        <f t="shared" si="122"/>
        <v>0</v>
      </c>
      <c r="W122" s="141">
        <f t="shared" si="123"/>
        <v>0</v>
      </c>
      <c r="X122" s="63">
        <f>($L122+SUM($W122:W122))*(P$11*P122)</f>
        <v>0</v>
      </c>
      <c r="Y122" s="63">
        <f>($L122+SUM($W122:X122))*(Q$11*Q122)</f>
        <v>-0.03440547945205475</v>
      </c>
      <c r="Z122" s="63">
        <f>($L122+SUM($W122:Y122))*(R$11*R122)</f>
        <v>-0.07564622570838796</v>
      </c>
      <c r="AA122" s="63">
        <f>($L122+SUM($W122:Z122))*(S$11*S122)</f>
        <v>-0.07543692580277253</v>
      </c>
      <c r="AB122" s="63">
        <f>($L122+SUM($W122:AA122))*(T$11*T122)</f>
        <v>-0.08088405530941596</v>
      </c>
      <c r="AC122" s="63">
        <f>($L122+SUM($W122:AB122))*(U$11*U122)</f>
        <v>0</v>
      </c>
      <c r="AD122" s="63">
        <f>($L122+SUM($W122:AC122))*(V$11*V122)</f>
        <v>0</v>
      </c>
      <c r="AE122" s="110">
        <f aca="true" t="shared" si="128" ref="AE122:AE127">SUM(W122:AD122)</f>
        <v>-0.2663726862726312</v>
      </c>
    </row>
    <row r="123" spans="1:31" ht="12.75">
      <c r="A123" s="3">
        <v>8</v>
      </c>
      <c r="B123" s="15">
        <f t="shared" si="100"/>
        <v>42217</v>
      </c>
      <c r="C123" s="229">
        <f t="shared" si="105"/>
        <v>42250</v>
      </c>
      <c r="D123" s="229">
        <f t="shared" si="105"/>
        <v>42265</v>
      </c>
      <c r="E123" s="30" t="s">
        <v>135</v>
      </c>
      <c r="F123" s="3">
        <v>9</v>
      </c>
      <c r="G123" s="321">
        <v>91</v>
      </c>
      <c r="H123" s="232">
        <f t="shared" si="127"/>
        <v>1.44</v>
      </c>
      <c r="I123" s="232">
        <f t="shared" si="99"/>
        <v>1.34</v>
      </c>
      <c r="J123" s="56">
        <f t="shared" si="101"/>
        <v>121.94000000000001</v>
      </c>
      <c r="K123" s="74">
        <f t="shared" si="83"/>
        <v>131.04</v>
      </c>
      <c r="L123" s="77">
        <f t="shared" si="124"/>
        <v>-9.09999999999998</v>
      </c>
      <c r="M123" s="75">
        <f t="shared" si="89"/>
        <v>-0.23938912009230834</v>
      </c>
      <c r="N123" s="76">
        <f t="shared" si="125"/>
        <v>-9.339389120092289</v>
      </c>
      <c r="O123" s="16">
        <f t="shared" si="107"/>
        <v>0</v>
      </c>
      <c r="P123" s="16">
        <f t="shared" si="108"/>
        <v>0</v>
      </c>
      <c r="Q123" s="16">
        <f t="shared" si="109"/>
        <v>13</v>
      </c>
      <c r="R123" s="16">
        <f t="shared" si="118"/>
        <v>92</v>
      </c>
      <c r="S123" s="16">
        <f t="shared" si="119"/>
        <v>91</v>
      </c>
      <c r="T123" s="16">
        <f t="shared" si="119"/>
        <v>91</v>
      </c>
      <c r="U123" s="16">
        <f t="shared" si="119"/>
        <v>0</v>
      </c>
      <c r="V123" s="106">
        <f t="shared" si="122"/>
        <v>0</v>
      </c>
      <c r="W123" s="141">
        <f t="shared" si="123"/>
        <v>0</v>
      </c>
      <c r="X123" s="63">
        <f>($L123+SUM($W123:W123))*(P$11*P123)</f>
        <v>0</v>
      </c>
      <c r="Y123" s="63">
        <f>($L123+SUM($W123:X123))*(Q$11*Q123)</f>
        <v>-0.010533561643835593</v>
      </c>
      <c r="Z123" s="63">
        <f>($L123+SUM($W123:Y123))*(R$11*R123)</f>
        <v>-0.07463149410771235</v>
      </c>
      <c r="AA123" s="63">
        <f>($L123+SUM($W123:Z123))*(S$11*S123)</f>
        <v>-0.07442500178735656</v>
      </c>
      <c r="AB123" s="63">
        <f>($L123+SUM($W123:AA123))*(T$11*T123)</f>
        <v>-0.07979906255340384</v>
      </c>
      <c r="AC123" s="63">
        <f>($L123+SUM($W123:AB123))*(U$11*U123)</f>
        <v>0</v>
      </c>
      <c r="AD123" s="63">
        <f>($L123+SUM($W123:AC123))*(V$11*V123)</f>
        <v>0</v>
      </c>
      <c r="AE123" s="110">
        <f t="shared" si="128"/>
        <v>-0.23938912009230834</v>
      </c>
    </row>
    <row r="124" spans="1:31" ht="12.75">
      <c r="A124" s="3">
        <v>9</v>
      </c>
      <c r="B124" s="15">
        <f t="shared" si="100"/>
        <v>42248</v>
      </c>
      <c r="C124" s="229">
        <f aca="true" t="shared" si="129" ref="C124:D143">+C112</f>
        <v>42282</v>
      </c>
      <c r="D124" s="229">
        <f t="shared" si="129"/>
        <v>42297</v>
      </c>
      <c r="E124" s="30" t="s">
        <v>135</v>
      </c>
      <c r="F124" s="3">
        <v>9</v>
      </c>
      <c r="G124" s="321">
        <v>77</v>
      </c>
      <c r="H124" s="232">
        <f t="shared" si="127"/>
        <v>1.44</v>
      </c>
      <c r="I124" s="232">
        <f t="shared" si="99"/>
        <v>1.34</v>
      </c>
      <c r="J124" s="56">
        <f t="shared" si="101"/>
        <v>103.18</v>
      </c>
      <c r="K124" s="74">
        <f t="shared" si="83"/>
        <v>110.88</v>
      </c>
      <c r="L124" s="77">
        <f t="shared" si="124"/>
        <v>-7.699999999999989</v>
      </c>
      <c r="M124" s="75">
        <f t="shared" si="89"/>
        <v>-0.1801776789899028</v>
      </c>
      <c r="N124" s="76">
        <f t="shared" si="125"/>
        <v>-7.880177678989892</v>
      </c>
      <c r="O124" s="16">
        <f t="shared" si="107"/>
        <v>0</v>
      </c>
      <c r="P124" s="16">
        <f t="shared" si="108"/>
        <v>0</v>
      </c>
      <c r="Q124" s="16">
        <f t="shared" si="109"/>
        <v>0</v>
      </c>
      <c r="R124" s="16">
        <f t="shared" si="118"/>
        <v>73</v>
      </c>
      <c r="S124" s="16">
        <f t="shared" si="119"/>
        <v>91</v>
      </c>
      <c r="T124" s="16">
        <f t="shared" si="119"/>
        <v>91</v>
      </c>
      <c r="U124" s="16">
        <f t="shared" si="119"/>
        <v>0</v>
      </c>
      <c r="V124" s="106">
        <f t="shared" si="122"/>
        <v>0</v>
      </c>
      <c r="W124" s="141">
        <f t="shared" si="123"/>
        <v>0</v>
      </c>
      <c r="X124" s="63">
        <f>($L124+SUM($W124:W124))*(P$11*P124)</f>
        <v>0</v>
      </c>
      <c r="Y124" s="63">
        <f>($L124+SUM($W124:X124))*(Q$11*Q124)</f>
        <v>0</v>
      </c>
      <c r="Z124" s="63">
        <f>($L124+SUM($W124:Y124))*(R$11*R124)</f>
        <v>-0.05004999999999992</v>
      </c>
      <c r="AA124" s="63">
        <f>($L124+SUM($W124:Z124))*(S$11*S124)</f>
        <v>-0.06279663801369853</v>
      </c>
      <c r="AB124" s="63">
        <f>($L124+SUM($W124:AA124))*(T$11*T124)</f>
        <v>-0.06733104097620435</v>
      </c>
      <c r="AC124" s="63">
        <f>($L124+SUM($W124:AB124))*(U$11*U124)</f>
        <v>0</v>
      </c>
      <c r="AD124" s="63">
        <f>($L124+SUM($W124:AC124))*(V$11*V124)</f>
        <v>0</v>
      </c>
      <c r="AE124" s="110">
        <f t="shared" si="128"/>
        <v>-0.1801776789899028</v>
      </c>
    </row>
    <row r="125" spans="1:31" ht="12.75">
      <c r="A125" s="16">
        <v>10</v>
      </c>
      <c r="B125" s="15">
        <f t="shared" si="100"/>
        <v>42278</v>
      </c>
      <c r="C125" s="229">
        <f t="shared" si="129"/>
        <v>42312</v>
      </c>
      <c r="D125" s="229">
        <f t="shared" si="129"/>
        <v>42327</v>
      </c>
      <c r="E125" s="30" t="s">
        <v>135</v>
      </c>
      <c r="F125" s="3">
        <v>9</v>
      </c>
      <c r="G125" s="321">
        <v>61</v>
      </c>
      <c r="H125" s="232">
        <f t="shared" si="127"/>
        <v>1.44</v>
      </c>
      <c r="I125" s="232">
        <f t="shared" si="99"/>
        <v>1.34</v>
      </c>
      <c r="J125" s="56">
        <f t="shared" si="101"/>
        <v>81.74000000000001</v>
      </c>
      <c r="K125" s="74">
        <f t="shared" si="83"/>
        <v>87.84</v>
      </c>
      <c r="L125" s="77">
        <f t="shared" si="124"/>
        <v>-6.099999999999994</v>
      </c>
      <c r="M125" s="75">
        <f t="shared" si="89"/>
        <v>-0.12617004660596995</v>
      </c>
      <c r="N125" s="76">
        <f t="shared" si="125"/>
        <v>-6.226170046605964</v>
      </c>
      <c r="O125" s="16">
        <f t="shared" si="107"/>
        <v>0</v>
      </c>
      <c r="P125" s="16">
        <f t="shared" si="108"/>
        <v>0</v>
      </c>
      <c r="Q125" s="16">
        <f t="shared" si="109"/>
        <v>0</v>
      </c>
      <c r="R125" s="16">
        <f t="shared" si="118"/>
        <v>43</v>
      </c>
      <c r="S125" s="16">
        <f t="shared" si="119"/>
        <v>91</v>
      </c>
      <c r="T125" s="16">
        <f t="shared" si="119"/>
        <v>91</v>
      </c>
      <c r="U125" s="16">
        <f t="shared" si="119"/>
        <v>0</v>
      </c>
      <c r="V125" s="106">
        <f t="shared" si="122"/>
        <v>0</v>
      </c>
      <c r="W125" s="141">
        <f t="shared" si="123"/>
        <v>0</v>
      </c>
      <c r="X125" s="63">
        <f>($L125+SUM($W125:W125))*(P$11*P125)</f>
        <v>0</v>
      </c>
      <c r="Y125" s="63">
        <f>($L125+SUM($W125:X125))*(Q$11*Q125)</f>
        <v>0</v>
      </c>
      <c r="Z125" s="63">
        <f>($L125+SUM($W125:Y125))*(R$11*R125)</f>
        <v>-0.023355479452054774</v>
      </c>
      <c r="AA125" s="63">
        <f>($L125+SUM($W125:Z125))*(S$11*S125)</f>
        <v>-0.049615955699943655</v>
      </c>
      <c r="AB125" s="63">
        <f>($L125+SUM($W125:AA125))*(T$11*T125)</f>
        <v>-0.05319861145397153</v>
      </c>
      <c r="AC125" s="63">
        <f>($L125+SUM($W125:AB125))*(U$11*U125)</f>
        <v>0</v>
      </c>
      <c r="AD125" s="63">
        <f>($L125+SUM($W125:AC125))*(V$11*V125)</f>
        <v>0</v>
      </c>
      <c r="AE125" s="110">
        <f t="shared" si="128"/>
        <v>-0.12617004660596995</v>
      </c>
    </row>
    <row r="126" spans="1:31" ht="12.75">
      <c r="A126" s="3">
        <v>11</v>
      </c>
      <c r="B126" s="15">
        <f t="shared" si="100"/>
        <v>42309</v>
      </c>
      <c r="C126" s="229">
        <f t="shared" si="129"/>
        <v>42341</v>
      </c>
      <c r="D126" s="229">
        <f t="shared" si="129"/>
        <v>42356</v>
      </c>
      <c r="E126" s="30" t="s">
        <v>135</v>
      </c>
      <c r="F126" s="3">
        <v>9</v>
      </c>
      <c r="G126" s="321">
        <v>75</v>
      </c>
      <c r="H126" s="232">
        <f t="shared" si="127"/>
        <v>1.44</v>
      </c>
      <c r="I126" s="232">
        <f t="shared" si="99"/>
        <v>1.34</v>
      </c>
      <c r="J126" s="56">
        <f t="shared" si="101"/>
        <v>100.5</v>
      </c>
      <c r="K126" s="74">
        <f t="shared" si="83"/>
        <v>108</v>
      </c>
      <c r="L126" s="77">
        <f t="shared" si="124"/>
        <v>-7.5</v>
      </c>
      <c r="M126" s="75">
        <f t="shared" si="89"/>
        <v>-0.13543549478272487</v>
      </c>
      <c r="N126" s="76">
        <f t="shared" si="125"/>
        <v>-7.635435494782725</v>
      </c>
      <c r="O126" s="16">
        <f t="shared" si="107"/>
        <v>0</v>
      </c>
      <c r="P126" s="16">
        <f t="shared" si="108"/>
        <v>0</v>
      </c>
      <c r="Q126" s="16">
        <f t="shared" si="109"/>
        <v>0</v>
      </c>
      <c r="R126" s="16">
        <f t="shared" si="118"/>
        <v>14</v>
      </c>
      <c r="S126" s="16">
        <f t="shared" si="119"/>
        <v>91</v>
      </c>
      <c r="T126" s="16">
        <f t="shared" si="119"/>
        <v>91</v>
      </c>
      <c r="U126" s="16">
        <f t="shared" si="119"/>
        <v>0</v>
      </c>
      <c r="V126" s="106">
        <f t="shared" si="122"/>
        <v>0</v>
      </c>
      <c r="W126" s="141">
        <f t="shared" si="123"/>
        <v>0</v>
      </c>
      <c r="X126" s="63">
        <f>($L126+SUM($W126:W126))*(P$11*P126)</f>
        <v>0</v>
      </c>
      <c r="Y126" s="63">
        <f>($L126+SUM($W126:X126))*(Q$11*Q126)</f>
        <v>0</v>
      </c>
      <c r="Z126" s="63">
        <f>($L126+SUM($W126:Y126))*(R$11*R126)</f>
        <v>-0.00934931506849315</v>
      </c>
      <c r="AA126" s="63">
        <f>($L126+SUM($W126:Z126))*(S$11*S126)</f>
        <v>-0.06084630301182211</v>
      </c>
      <c r="AB126" s="63">
        <f>($L126+SUM($W126:AA126))*(T$11*T126)</f>
        <v>-0.0652398767024096</v>
      </c>
      <c r="AC126" s="63">
        <f>($L126+SUM($W126:AB126))*(U$11*U126)</f>
        <v>0</v>
      </c>
      <c r="AD126" s="63">
        <f>($L126+SUM($W126:AC126))*(V$11*V126)</f>
        <v>0</v>
      </c>
      <c r="AE126" s="110">
        <f t="shared" si="128"/>
        <v>-0.13543549478272487</v>
      </c>
    </row>
    <row r="127" spans="1:31" s="69" customFormat="1" ht="12.75">
      <c r="A127" s="3">
        <v>12</v>
      </c>
      <c r="B127" s="83">
        <f t="shared" si="100"/>
        <v>42339</v>
      </c>
      <c r="C127" s="229">
        <f t="shared" si="129"/>
        <v>42375</v>
      </c>
      <c r="D127" s="229">
        <f t="shared" si="129"/>
        <v>42390</v>
      </c>
      <c r="E127" s="84" t="s">
        <v>135</v>
      </c>
      <c r="F127" s="81">
        <v>9</v>
      </c>
      <c r="G127" s="322">
        <v>75</v>
      </c>
      <c r="H127" s="233">
        <f t="shared" si="127"/>
        <v>1.44</v>
      </c>
      <c r="I127" s="233">
        <f t="shared" si="99"/>
        <v>1.34</v>
      </c>
      <c r="J127" s="85">
        <f t="shared" si="101"/>
        <v>100.5</v>
      </c>
      <c r="K127" s="86">
        <f t="shared" si="83"/>
        <v>108</v>
      </c>
      <c r="L127" s="87">
        <f t="shared" si="124"/>
        <v>-7.5</v>
      </c>
      <c r="M127" s="88">
        <f t="shared" si="89"/>
        <v>-0.11245793179301933</v>
      </c>
      <c r="N127" s="89">
        <f t="shared" si="125"/>
        <v>-7.61245793179302</v>
      </c>
      <c r="O127" s="81">
        <f t="shared" si="107"/>
        <v>0</v>
      </c>
      <c r="P127" s="81">
        <f t="shared" si="108"/>
        <v>0</v>
      </c>
      <c r="Q127" s="81">
        <f t="shared" si="109"/>
        <v>0</v>
      </c>
      <c r="R127" s="81">
        <f t="shared" si="118"/>
        <v>0</v>
      </c>
      <c r="S127" s="81">
        <f t="shared" si="119"/>
        <v>71</v>
      </c>
      <c r="T127" s="81">
        <f t="shared" si="119"/>
        <v>91</v>
      </c>
      <c r="U127" s="81">
        <f t="shared" si="119"/>
        <v>0</v>
      </c>
      <c r="V127" s="107">
        <f t="shared" si="122"/>
        <v>0</v>
      </c>
      <c r="W127" s="142">
        <f t="shared" si="123"/>
        <v>0</v>
      </c>
      <c r="X127" s="90">
        <f>($L127+SUM($W127:W127))*(P$11*P127)</f>
        <v>0</v>
      </c>
      <c r="Y127" s="90">
        <f>($L127+SUM($W127:X127))*(Q$11*Q127)</f>
        <v>0</v>
      </c>
      <c r="Z127" s="90">
        <f>($L127+SUM($W127:Y127))*(R$11*R127)</f>
        <v>0</v>
      </c>
      <c r="AA127" s="90">
        <f>($L127+SUM($W127:Z127))*(S$11*S127)</f>
        <v>-0.04741438356164383</v>
      </c>
      <c r="AB127" s="90">
        <f>($L127+SUM($W127:AA127))*(T$11*T127)</f>
        <v>-0.0650435482313755</v>
      </c>
      <c r="AC127" s="90">
        <f>($L127+SUM($W127:AB127))*(U$11*U127)</f>
        <v>0</v>
      </c>
      <c r="AD127" s="90">
        <f>($L127+SUM($W127:AC127))*(V$11*V127)</f>
        <v>0</v>
      </c>
      <c r="AE127" s="111">
        <f t="shared" si="128"/>
        <v>-0.11245793179301933</v>
      </c>
    </row>
    <row r="128" spans="1:31" ht="12.75">
      <c r="A128" s="16">
        <v>1</v>
      </c>
      <c r="B128" s="15">
        <f t="shared" si="100"/>
        <v>42005</v>
      </c>
      <c r="C128" s="228">
        <f t="shared" si="129"/>
        <v>42039</v>
      </c>
      <c r="D128" s="228">
        <f t="shared" si="129"/>
        <v>42054</v>
      </c>
      <c r="E128" s="118" t="s">
        <v>138</v>
      </c>
      <c r="F128" s="16">
        <v>9</v>
      </c>
      <c r="G128" s="321">
        <v>121</v>
      </c>
      <c r="H128" s="232">
        <f aca="true" t="shared" si="130" ref="H128:H133">$K$3</f>
        <v>2.3</v>
      </c>
      <c r="I128" s="232">
        <f aca="true" t="shared" si="131" ref="I128:I159">$J$3</f>
        <v>1.34</v>
      </c>
      <c r="J128" s="56">
        <f t="shared" si="101"/>
        <v>162.14000000000001</v>
      </c>
      <c r="K128" s="57">
        <f t="shared" si="83"/>
        <v>278.29999999999995</v>
      </c>
      <c r="L128" s="58">
        <f t="shared" si="124"/>
        <v>-116.15999999999994</v>
      </c>
      <c r="M128" s="55">
        <f t="shared" si="89"/>
        <v>-5.307975824733436</v>
      </c>
      <c r="N128" s="29">
        <f t="shared" si="125"/>
        <v>-121.46797582473337</v>
      </c>
      <c r="O128" s="16">
        <f t="shared" si="107"/>
        <v>41</v>
      </c>
      <c r="P128" s="16">
        <f t="shared" si="108"/>
        <v>91</v>
      </c>
      <c r="Q128" s="16">
        <f t="shared" si="109"/>
        <v>92</v>
      </c>
      <c r="R128" s="16">
        <f t="shared" si="118"/>
        <v>92</v>
      </c>
      <c r="S128" s="16">
        <f t="shared" si="119"/>
        <v>91</v>
      </c>
      <c r="T128" s="16">
        <f t="shared" si="119"/>
        <v>91</v>
      </c>
      <c r="U128" s="16">
        <f t="shared" si="119"/>
        <v>0</v>
      </c>
      <c r="V128" s="106">
        <f>IF(W$8&lt;V$8,0,IF($D128&lt;V$8,V$12,IF($D128&lt;W$8,W$8-$D128,0)))</f>
        <v>0</v>
      </c>
      <c r="W128" s="141">
        <f>$L128*O$11*O128</f>
        <v>-0.42406356164383535</v>
      </c>
      <c r="X128" s="63">
        <f>($L128+SUM($W128:W128))*(P$11*P128)</f>
        <v>-0.9446503232426342</v>
      </c>
      <c r="Y128" s="63">
        <f>($L128+SUM($W128:X128))*(Q$11*Q128)</f>
        <v>-0.9627694644268776</v>
      </c>
      <c r="Z128" s="63">
        <f>($L128+SUM($W128:Y128))*(R$11*R128)</f>
        <v>-0.9706562608614978</v>
      </c>
      <c r="AA128" s="63">
        <f>($L128+SUM($W128:Z128))*(S$11*S128)</f>
        <v>-0.9679706243755943</v>
      </c>
      <c r="AB128" s="63">
        <f>($L128+SUM($W128:AA128))*(T$11*T128)</f>
        <v>-1.037865590182997</v>
      </c>
      <c r="AC128" s="63">
        <f>($L128+SUM($W128:AB128))*(U$11*U128)</f>
        <v>0</v>
      </c>
      <c r="AD128" s="63">
        <f>($L128+SUM($W128:AC128))*(V$11*V128)</f>
        <v>0</v>
      </c>
      <c r="AE128" s="110">
        <f aca="true" t="shared" si="132" ref="AE128:AE133">SUM(W128:AD128)</f>
        <v>-5.307975824733436</v>
      </c>
    </row>
    <row r="129" spans="1:31" ht="12.75">
      <c r="A129" s="3">
        <v>2</v>
      </c>
      <c r="B129" s="15">
        <f t="shared" si="100"/>
        <v>42036</v>
      </c>
      <c r="C129" s="229">
        <f t="shared" si="129"/>
        <v>42067</v>
      </c>
      <c r="D129" s="229">
        <f t="shared" si="129"/>
        <v>42082</v>
      </c>
      <c r="E129" s="70" t="s">
        <v>138</v>
      </c>
      <c r="F129" s="3">
        <v>9</v>
      </c>
      <c r="G129" s="321">
        <v>106</v>
      </c>
      <c r="H129" s="232">
        <f t="shared" si="130"/>
        <v>2.3</v>
      </c>
      <c r="I129" s="232">
        <f t="shared" si="131"/>
        <v>1.34</v>
      </c>
      <c r="J129" s="56">
        <f t="shared" si="101"/>
        <v>142.04000000000002</v>
      </c>
      <c r="K129" s="57">
        <f t="shared" si="83"/>
        <v>243.79999999999998</v>
      </c>
      <c r="L129" s="58">
        <f t="shared" si="124"/>
        <v>-101.75999999999996</v>
      </c>
      <c r="M129" s="55">
        <f t="shared" si="89"/>
        <v>-4.3856312118619005</v>
      </c>
      <c r="N129" s="29">
        <f t="shared" si="125"/>
        <v>-106.14563121186187</v>
      </c>
      <c r="O129" s="16">
        <f t="shared" si="107"/>
        <v>13</v>
      </c>
      <c r="P129" s="16">
        <f t="shared" si="108"/>
        <v>91</v>
      </c>
      <c r="Q129" s="16">
        <f t="shared" si="109"/>
        <v>92</v>
      </c>
      <c r="R129" s="16">
        <f t="shared" si="118"/>
        <v>92</v>
      </c>
      <c r="S129" s="16">
        <f t="shared" si="119"/>
        <v>91</v>
      </c>
      <c r="T129" s="16">
        <f t="shared" si="119"/>
        <v>91</v>
      </c>
      <c r="U129" s="16">
        <f t="shared" si="119"/>
        <v>0</v>
      </c>
      <c r="V129" s="106">
        <f aca="true" t="shared" si="133" ref="V129:V139">IF(W$8&lt;V$8,0,IF($D129&lt;V$8,V$12,IF($D129&lt;W$8,W$8-$D129,0)))</f>
        <v>0</v>
      </c>
      <c r="W129" s="141">
        <f aca="true" t="shared" si="134" ref="W129:W139">$L129*O$11*O129</f>
        <v>-0.1177906849315068</v>
      </c>
      <c r="X129" s="63">
        <f>($L129+SUM($W129:W129))*(P$11*P129)</f>
        <v>-0.8254892217826981</v>
      </c>
      <c r="Y129" s="63">
        <f>($L129+SUM($W129:X129))*(Q$11*Q129)</f>
        <v>-0.8413227586878776</v>
      </c>
      <c r="Z129" s="63">
        <f>($L129+SUM($W129:Y129))*(R$11*R129)</f>
        <v>-0.8482146903275399</v>
      </c>
      <c r="AA129" s="63">
        <f>($L129+SUM($W129:Z129))*(S$11*S129)</f>
        <v>-0.8458678283001925</v>
      </c>
      <c r="AB129" s="63">
        <f>($L129+SUM($W129:AA129))*(T$11*T129)</f>
        <v>-0.9069460278320858</v>
      </c>
      <c r="AC129" s="63">
        <f>($L129+SUM($W129:AB129))*(U$11*U129)</f>
        <v>0</v>
      </c>
      <c r="AD129" s="63">
        <f>($L129+SUM($W129:AC129))*(V$11*V129)</f>
        <v>0</v>
      </c>
      <c r="AE129" s="110">
        <f t="shared" si="132"/>
        <v>-4.3856312118619005</v>
      </c>
    </row>
    <row r="130" spans="1:31" ht="12.75">
      <c r="A130" s="3">
        <v>3</v>
      </c>
      <c r="B130" s="15">
        <f t="shared" si="100"/>
        <v>42064</v>
      </c>
      <c r="C130" s="229">
        <f t="shared" si="129"/>
        <v>42100</v>
      </c>
      <c r="D130" s="229">
        <f t="shared" si="129"/>
        <v>42115</v>
      </c>
      <c r="E130" s="70" t="s">
        <v>138</v>
      </c>
      <c r="F130" s="3">
        <v>9</v>
      </c>
      <c r="G130" s="321">
        <v>109</v>
      </c>
      <c r="H130" s="232">
        <f t="shared" si="130"/>
        <v>2.3</v>
      </c>
      <c r="I130" s="232">
        <f t="shared" si="131"/>
        <v>1.34</v>
      </c>
      <c r="J130" s="56">
        <f t="shared" si="101"/>
        <v>146.06</v>
      </c>
      <c r="K130" s="57">
        <f t="shared" si="83"/>
        <v>250.7</v>
      </c>
      <c r="L130" s="58">
        <f>+J130-K130</f>
        <v>-104.63999999999999</v>
      </c>
      <c r="M130" s="55">
        <f t="shared" si="89"/>
        <v>-4.190963331850552</v>
      </c>
      <c r="N130" s="29">
        <f>SUM(L130:M130)</f>
        <v>-108.83096333185054</v>
      </c>
      <c r="O130" s="16">
        <f t="shared" si="107"/>
        <v>0</v>
      </c>
      <c r="P130" s="16">
        <f t="shared" si="108"/>
        <v>71</v>
      </c>
      <c r="Q130" s="16">
        <f t="shared" si="109"/>
        <v>92</v>
      </c>
      <c r="R130" s="16">
        <f t="shared" si="118"/>
        <v>92</v>
      </c>
      <c r="S130" s="16">
        <f t="shared" si="119"/>
        <v>91</v>
      </c>
      <c r="T130" s="16">
        <f t="shared" si="119"/>
        <v>91</v>
      </c>
      <c r="U130" s="16">
        <f t="shared" si="119"/>
        <v>0</v>
      </c>
      <c r="V130" s="106">
        <f t="shared" si="133"/>
        <v>0</v>
      </c>
      <c r="W130" s="141">
        <f t="shared" si="134"/>
        <v>0</v>
      </c>
      <c r="X130" s="63">
        <f>($L130+SUM($W130:W130))*(P$11*P130)</f>
        <v>-0.6615254794520548</v>
      </c>
      <c r="Y130" s="63">
        <f>($L130+SUM($W130:X130))*(Q$11*Q130)</f>
        <v>-0.8626070169412645</v>
      </c>
      <c r="Z130" s="63">
        <f>($L130+SUM($W130:Y130))*(R$11*R130)</f>
        <v>-0.8696733045594958</v>
      </c>
      <c r="AA130" s="63">
        <f>($L130+SUM($W130:Z130))*(S$11*S130)</f>
        <v>-0.867267070291282</v>
      </c>
      <c r="AB130" s="63">
        <f>($L130+SUM($W130:AA130))*(T$11*T130)</f>
        <v>-0.9298904606064559</v>
      </c>
      <c r="AC130" s="63">
        <f>($L130+SUM($W130:AB130))*(U$11*U130)</f>
        <v>0</v>
      </c>
      <c r="AD130" s="63">
        <f>($L130+SUM($W130:AC130))*(V$11*V130)</f>
        <v>0</v>
      </c>
      <c r="AE130" s="110">
        <f t="shared" si="132"/>
        <v>-4.190963331850552</v>
      </c>
    </row>
    <row r="131" spans="1:31" ht="12.75">
      <c r="A131" s="16">
        <v>4</v>
      </c>
      <c r="B131" s="15">
        <f t="shared" si="100"/>
        <v>42095</v>
      </c>
      <c r="C131" s="229">
        <f t="shared" si="129"/>
        <v>42129</v>
      </c>
      <c r="D131" s="229">
        <f t="shared" si="129"/>
        <v>42144</v>
      </c>
      <c r="E131" s="30" t="s">
        <v>138</v>
      </c>
      <c r="F131" s="3">
        <v>9</v>
      </c>
      <c r="G131" s="321">
        <v>80</v>
      </c>
      <c r="H131" s="232">
        <f t="shared" si="130"/>
        <v>2.3</v>
      </c>
      <c r="I131" s="232">
        <f t="shared" si="131"/>
        <v>1.34</v>
      </c>
      <c r="J131" s="56">
        <f t="shared" si="101"/>
        <v>107.2</v>
      </c>
      <c r="K131" s="57">
        <f t="shared" si="83"/>
        <v>184</v>
      </c>
      <c r="L131" s="58">
        <f aca="true" t="shared" si="135" ref="L131:L141">+J131-K131</f>
        <v>-76.8</v>
      </c>
      <c r="M131" s="55">
        <f t="shared" si="89"/>
        <v>-2.870977139454605</v>
      </c>
      <c r="N131" s="29">
        <f aca="true" t="shared" si="136" ref="N131:N141">SUM(L131:M131)</f>
        <v>-79.6709771394546</v>
      </c>
      <c r="O131" s="16">
        <f t="shared" si="107"/>
        <v>0</v>
      </c>
      <c r="P131" s="16">
        <f t="shared" si="108"/>
        <v>42</v>
      </c>
      <c r="Q131" s="16">
        <f t="shared" si="109"/>
        <v>92</v>
      </c>
      <c r="R131" s="16">
        <f t="shared" si="118"/>
        <v>92</v>
      </c>
      <c r="S131" s="16">
        <f t="shared" si="119"/>
        <v>91</v>
      </c>
      <c r="T131" s="16">
        <f t="shared" si="119"/>
        <v>91</v>
      </c>
      <c r="U131" s="16">
        <f t="shared" si="119"/>
        <v>0</v>
      </c>
      <c r="V131" s="106">
        <f t="shared" si="133"/>
        <v>0</v>
      </c>
      <c r="W131" s="141">
        <f t="shared" si="134"/>
        <v>0</v>
      </c>
      <c r="X131" s="63">
        <f>($L131+SUM($W131:W131))*(P$11*P131)</f>
        <v>-0.2872109589041096</v>
      </c>
      <c r="Y131" s="63">
        <f>($L131+SUM($W131:X131))*(Q$11*Q131)</f>
        <v>-0.6314815363482829</v>
      </c>
      <c r="Z131" s="63">
        <f>($L131+SUM($W131:Y131))*(R$11*R131)</f>
        <v>-0.6366544946871359</v>
      </c>
      <c r="AA131" s="63">
        <f>($L131+SUM($W131:Z131))*(S$11*S131)</f>
        <v>-0.6348929828020442</v>
      </c>
      <c r="AB131" s="63">
        <f>($L131+SUM($W131:AA131))*(T$11*T131)</f>
        <v>-0.6807371667130323</v>
      </c>
      <c r="AC131" s="63">
        <f>($L131+SUM($W131:AB131))*(U$11*U131)</f>
        <v>0</v>
      </c>
      <c r="AD131" s="63">
        <f>($L131+SUM($W131:AC131))*(V$11*V131)</f>
        <v>0</v>
      </c>
      <c r="AE131" s="110">
        <f t="shared" si="132"/>
        <v>-2.870977139454605</v>
      </c>
    </row>
    <row r="132" spans="1:31" ht="12.75">
      <c r="A132" s="3">
        <v>5</v>
      </c>
      <c r="B132" s="15">
        <f t="shared" si="100"/>
        <v>42125</v>
      </c>
      <c r="C132" s="229">
        <f t="shared" si="129"/>
        <v>42158</v>
      </c>
      <c r="D132" s="229">
        <f t="shared" si="129"/>
        <v>42173</v>
      </c>
      <c r="E132" s="30" t="s">
        <v>138</v>
      </c>
      <c r="F132" s="3">
        <v>9</v>
      </c>
      <c r="G132" s="321">
        <v>70</v>
      </c>
      <c r="H132" s="232">
        <f t="shared" si="130"/>
        <v>2.3</v>
      </c>
      <c r="I132" s="232">
        <f t="shared" si="131"/>
        <v>1.34</v>
      </c>
      <c r="J132" s="56">
        <f t="shared" si="101"/>
        <v>93.80000000000001</v>
      </c>
      <c r="K132" s="57">
        <f t="shared" si="83"/>
        <v>161</v>
      </c>
      <c r="L132" s="58">
        <f t="shared" si="135"/>
        <v>-67.19999999999999</v>
      </c>
      <c r="M132" s="55">
        <f t="shared" si="89"/>
        <v>-2.332765652490157</v>
      </c>
      <c r="N132" s="29">
        <f t="shared" si="136"/>
        <v>-69.53276565249014</v>
      </c>
      <c r="O132" s="16">
        <f aca="true" t="shared" si="137" ref="O132:U132">IF($D132&lt;O$8,O$12,IF($D132&lt;P$8,P$8-$D132,0))</f>
        <v>0</v>
      </c>
      <c r="P132" s="16">
        <f t="shared" si="137"/>
        <v>13</v>
      </c>
      <c r="Q132" s="16">
        <f t="shared" si="137"/>
        <v>92</v>
      </c>
      <c r="R132" s="16">
        <f t="shared" si="137"/>
        <v>92</v>
      </c>
      <c r="S132" s="16">
        <f t="shared" si="137"/>
        <v>91</v>
      </c>
      <c r="T132" s="16">
        <f t="shared" si="137"/>
        <v>91</v>
      </c>
      <c r="U132" s="16">
        <f t="shared" si="137"/>
        <v>0</v>
      </c>
      <c r="V132" s="106">
        <f>IF(W$8&lt;V$8,0,IF($D132&lt;V$8,V$12,IF($D132&lt;W$8,W$8-$D132,0)))</f>
        <v>0</v>
      </c>
      <c r="W132" s="141">
        <f>$L132*O$11*O132</f>
        <v>0</v>
      </c>
      <c r="X132" s="63">
        <f>($L132+SUM($W132:W132))*(P$11*P132)</f>
        <v>-0.07778630136986299</v>
      </c>
      <c r="Y132" s="63">
        <f>($L132+SUM($W132:X132))*(Q$11*Q132)</f>
        <v>-0.5511248795646462</v>
      </c>
      <c r="Z132" s="63">
        <f>($L132+SUM($W132:Y132))*(R$11*R132)</f>
        <v>-0.5556395737835456</v>
      </c>
      <c r="AA132" s="63">
        <f>($L132+SUM($W132:Z132))*(S$11*S132)</f>
        <v>-0.5541022160467908</v>
      </c>
      <c r="AB132" s="63">
        <f>($L132+SUM($W132:AA132))*(T$11*T132)</f>
        <v>-0.594112681725312</v>
      </c>
      <c r="AC132" s="63">
        <f>($L132+SUM($W132:AB132))*(U$11*U132)</f>
        <v>0</v>
      </c>
      <c r="AD132" s="63">
        <f>($L132+SUM($W132:AC132))*(V$11*V132)</f>
        <v>0</v>
      </c>
      <c r="AE132" s="110">
        <f t="shared" si="132"/>
        <v>-2.332765652490157</v>
      </c>
    </row>
    <row r="133" spans="1:31" ht="12.75">
      <c r="A133" s="3">
        <v>6</v>
      </c>
      <c r="B133" s="15">
        <f t="shared" si="100"/>
        <v>42156</v>
      </c>
      <c r="C133" s="229">
        <f t="shared" si="129"/>
        <v>42191</v>
      </c>
      <c r="D133" s="229">
        <f t="shared" si="129"/>
        <v>42206</v>
      </c>
      <c r="E133" s="30" t="s">
        <v>138</v>
      </c>
      <c r="F133" s="3">
        <v>9</v>
      </c>
      <c r="G133" s="321">
        <v>103</v>
      </c>
      <c r="H133" s="232">
        <f t="shared" si="130"/>
        <v>2.3</v>
      </c>
      <c r="I133" s="232">
        <f t="shared" si="131"/>
        <v>1.34</v>
      </c>
      <c r="J133" s="56">
        <f t="shared" si="101"/>
        <v>138.02</v>
      </c>
      <c r="K133" s="57">
        <f t="shared" si="83"/>
        <v>236.89999999999998</v>
      </c>
      <c r="L133" s="77">
        <f t="shared" si="135"/>
        <v>-98.87999999999997</v>
      </c>
      <c r="M133" s="78">
        <f t="shared" si="89"/>
        <v>-3.133693766389544</v>
      </c>
      <c r="N133" s="76">
        <f t="shared" si="136"/>
        <v>-102.01369376638951</v>
      </c>
      <c r="O133" s="16">
        <f t="shared" si="107"/>
        <v>0</v>
      </c>
      <c r="P133" s="16">
        <f t="shared" si="108"/>
        <v>0</v>
      </c>
      <c r="Q133" s="16">
        <f t="shared" si="109"/>
        <v>72</v>
      </c>
      <c r="R133" s="16">
        <f t="shared" si="118"/>
        <v>92</v>
      </c>
      <c r="S133" s="16">
        <f t="shared" si="119"/>
        <v>91</v>
      </c>
      <c r="T133" s="16">
        <f t="shared" si="119"/>
        <v>91</v>
      </c>
      <c r="U133" s="16">
        <f t="shared" si="119"/>
        <v>0</v>
      </c>
      <c r="V133" s="106">
        <f t="shared" si="133"/>
        <v>0</v>
      </c>
      <c r="W133" s="141">
        <f t="shared" si="134"/>
        <v>0</v>
      </c>
      <c r="X133" s="63">
        <f>($L133+SUM($W133:W133))*(P$11*P133)</f>
        <v>0</v>
      </c>
      <c r="Y133" s="63">
        <f>($L133+SUM($W133:X133))*(Q$11*Q133)</f>
        <v>-0.6339156164383559</v>
      </c>
      <c r="Z133" s="63">
        <f>($L133+SUM($W133:Y133))*(R$11*R133)</f>
        <v>-0.8151961854606865</v>
      </c>
      <c r="AA133" s="63">
        <f>($L133+SUM($W133:Z133))*(S$11*S133)</f>
        <v>-0.8129406798742912</v>
      </c>
      <c r="AB133" s="63">
        <f>($L133+SUM($W133:AA133))*(T$11*T133)</f>
        <v>-0.8716412846162103</v>
      </c>
      <c r="AC133" s="63">
        <f>($L133+SUM($W133:AB133))*(U$11*U133)</f>
        <v>0</v>
      </c>
      <c r="AD133" s="63">
        <f>($L133+SUM($W133:AC133))*(V$11*V133)</f>
        <v>0</v>
      </c>
      <c r="AE133" s="110">
        <f t="shared" si="132"/>
        <v>-3.133693766389544</v>
      </c>
    </row>
    <row r="134" spans="1:31" ht="12.75">
      <c r="A134" s="16">
        <v>7</v>
      </c>
      <c r="B134" s="15">
        <f t="shared" si="100"/>
        <v>42186</v>
      </c>
      <c r="C134" s="229">
        <f t="shared" si="129"/>
        <v>42221</v>
      </c>
      <c r="D134" s="229">
        <f t="shared" si="129"/>
        <v>42236</v>
      </c>
      <c r="E134" s="30" t="s">
        <v>138</v>
      </c>
      <c r="F134" s="3">
        <v>9</v>
      </c>
      <c r="G134" s="321">
        <v>113</v>
      </c>
      <c r="H134" s="232">
        <f aca="true" t="shared" si="138" ref="H134:H139">$K$8</f>
        <v>1.44</v>
      </c>
      <c r="I134" s="232">
        <f t="shared" si="131"/>
        <v>1.34</v>
      </c>
      <c r="J134" s="56">
        <f t="shared" si="101"/>
        <v>151.42000000000002</v>
      </c>
      <c r="K134" s="74">
        <f t="shared" si="83"/>
        <v>162.72</v>
      </c>
      <c r="L134" s="77">
        <f t="shared" si="135"/>
        <v>-11.299999999999983</v>
      </c>
      <c r="M134" s="75">
        <f t="shared" si="89"/>
        <v>-0.3271751472696448</v>
      </c>
      <c r="N134" s="76">
        <f t="shared" si="136"/>
        <v>-11.627175147269627</v>
      </c>
      <c r="O134" s="16">
        <f t="shared" si="107"/>
        <v>0</v>
      </c>
      <c r="P134" s="16">
        <f t="shared" si="108"/>
        <v>0</v>
      </c>
      <c r="Q134" s="16">
        <f t="shared" si="109"/>
        <v>42</v>
      </c>
      <c r="R134" s="16">
        <f t="shared" si="118"/>
        <v>92</v>
      </c>
      <c r="S134" s="16">
        <f t="shared" si="119"/>
        <v>91</v>
      </c>
      <c r="T134" s="16">
        <f t="shared" si="119"/>
        <v>91</v>
      </c>
      <c r="U134" s="16">
        <f t="shared" si="119"/>
        <v>0</v>
      </c>
      <c r="V134" s="106">
        <f t="shared" si="133"/>
        <v>0</v>
      </c>
      <c r="W134" s="141">
        <f t="shared" si="134"/>
        <v>0</v>
      </c>
      <c r="X134" s="63">
        <f>($L134+SUM($W134:W134))*(P$11*P134)</f>
        <v>0</v>
      </c>
      <c r="Y134" s="63">
        <f>($L134+SUM($W134:X134))*(Q$11*Q134)</f>
        <v>-0.04225890410958898</v>
      </c>
      <c r="Z134" s="63">
        <f>($L134+SUM($W134:Y134))*(R$11*R134)</f>
        <v>-0.09291329896791128</v>
      </c>
      <c r="AA134" s="63">
        <f>($L134+SUM($W134:Z134))*(S$11*S134)</f>
        <v>-0.09265622408384015</v>
      </c>
      <c r="AB134" s="63">
        <f>($L134+SUM($W134:AA134))*(T$11*T134)</f>
        <v>-0.09934672010830435</v>
      </c>
      <c r="AC134" s="63">
        <f>($L134+SUM($W134:AB134))*(U$11*U134)</f>
        <v>0</v>
      </c>
      <c r="AD134" s="63">
        <f>($L134+SUM($W134:AC134))*(V$11*V134)</f>
        <v>0</v>
      </c>
      <c r="AE134" s="110">
        <f aca="true" t="shared" si="139" ref="AE134:AE139">SUM(W134:AD134)</f>
        <v>-0.3271751472696448</v>
      </c>
    </row>
    <row r="135" spans="1:31" ht="12.75">
      <c r="A135" s="3">
        <v>8</v>
      </c>
      <c r="B135" s="15">
        <f t="shared" si="100"/>
        <v>42217</v>
      </c>
      <c r="C135" s="229">
        <f t="shared" si="129"/>
        <v>42250</v>
      </c>
      <c r="D135" s="229">
        <f t="shared" si="129"/>
        <v>42265</v>
      </c>
      <c r="E135" s="30" t="s">
        <v>138</v>
      </c>
      <c r="F135" s="3">
        <v>9</v>
      </c>
      <c r="G135" s="321">
        <v>109</v>
      </c>
      <c r="H135" s="232">
        <f t="shared" si="138"/>
        <v>1.44</v>
      </c>
      <c r="I135" s="232">
        <f t="shared" si="131"/>
        <v>1.34</v>
      </c>
      <c r="J135" s="56">
        <f t="shared" si="101"/>
        <v>146.06</v>
      </c>
      <c r="K135" s="74">
        <f t="shared" si="83"/>
        <v>156.96</v>
      </c>
      <c r="L135" s="77">
        <f t="shared" si="135"/>
        <v>-10.900000000000006</v>
      </c>
      <c r="M135" s="75">
        <f t="shared" si="89"/>
        <v>-0.286740814176502</v>
      </c>
      <c r="N135" s="76">
        <f t="shared" si="136"/>
        <v>-11.186740814176508</v>
      </c>
      <c r="O135" s="16">
        <f t="shared" si="107"/>
        <v>0</v>
      </c>
      <c r="P135" s="16">
        <f t="shared" si="108"/>
        <v>0</v>
      </c>
      <c r="Q135" s="16">
        <f t="shared" si="109"/>
        <v>13</v>
      </c>
      <c r="R135" s="16">
        <f t="shared" si="118"/>
        <v>92</v>
      </c>
      <c r="S135" s="16">
        <f t="shared" si="119"/>
        <v>91</v>
      </c>
      <c r="T135" s="16">
        <f t="shared" si="119"/>
        <v>91</v>
      </c>
      <c r="U135" s="16">
        <f t="shared" si="119"/>
        <v>0</v>
      </c>
      <c r="V135" s="106">
        <f t="shared" si="133"/>
        <v>0</v>
      </c>
      <c r="W135" s="141">
        <f t="shared" si="134"/>
        <v>0</v>
      </c>
      <c r="X135" s="63">
        <f>($L135+SUM($W135:W135))*(P$11*P135)</f>
        <v>0</v>
      </c>
      <c r="Y135" s="63">
        <f>($L135+SUM($W135:X135))*(Q$11*Q135)</f>
        <v>-0.012617123287671238</v>
      </c>
      <c r="Z135" s="63">
        <f>($L135+SUM($W135:Y135))*(R$11*R135)</f>
        <v>-0.08939376766747986</v>
      </c>
      <c r="AA135" s="63">
        <f>($L135+SUM($W135:Z135))*(S$11*S135)</f>
        <v>-0.08914643071232843</v>
      </c>
      <c r="AB135" s="63">
        <f>($L135+SUM($W135:AA135))*(T$11*T135)</f>
        <v>-0.09558349250902243</v>
      </c>
      <c r="AC135" s="63">
        <f>($L135+SUM($W135:AB135))*(U$11*U135)</f>
        <v>0</v>
      </c>
      <c r="AD135" s="63">
        <f>($L135+SUM($W135:AC135))*(V$11*V135)</f>
        <v>0</v>
      </c>
      <c r="AE135" s="110">
        <f t="shared" si="139"/>
        <v>-0.286740814176502</v>
      </c>
    </row>
    <row r="136" spans="1:31" ht="12.75">
      <c r="A136" s="3">
        <v>9</v>
      </c>
      <c r="B136" s="15">
        <f t="shared" si="100"/>
        <v>42248</v>
      </c>
      <c r="C136" s="229">
        <f t="shared" si="129"/>
        <v>42282</v>
      </c>
      <c r="D136" s="229">
        <f t="shared" si="129"/>
        <v>42297</v>
      </c>
      <c r="E136" s="30" t="s">
        <v>138</v>
      </c>
      <c r="F136" s="3">
        <v>9</v>
      </c>
      <c r="G136" s="321">
        <v>96</v>
      </c>
      <c r="H136" s="232">
        <f t="shared" si="138"/>
        <v>1.44</v>
      </c>
      <c r="I136" s="232">
        <f t="shared" si="131"/>
        <v>1.34</v>
      </c>
      <c r="J136" s="56">
        <f t="shared" si="101"/>
        <v>128.64000000000001</v>
      </c>
      <c r="K136" s="74">
        <f t="shared" si="83"/>
        <v>138.24</v>
      </c>
      <c r="L136" s="77">
        <f t="shared" si="135"/>
        <v>-9.599999999999994</v>
      </c>
      <c r="M136" s="75">
        <f t="shared" si="89"/>
        <v>-0.2246371062731258</v>
      </c>
      <c r="N136" s="76">
        <f t="shared" si="136"/>
        <v>-9.82463710627312</v>
      </c>
      <c r="O136" s="16">
        <f t="shared" si="107"/>
        <v>0</v>
      </c>
      <c r="P136" s="16">
        <f t="shared" si="108"/>
        <v>0</v>
      </c>
      <c r="Q136" s="16">
        <f t="shared" si="109"/>
        <v>0</v>
      </c>
      <c r="R136" s="16">
        <f t="shared" si="118"/>
        <v>73</v>
      </c>
      <c r="S136" s="16">
        <f t="shared" si="119"/>
        <v>91</v>
      </c>
      <c r="T136" s="16">
        <f t="shared" si="119"/>
        <v>91</v>
      </c>
      <c r="U136" s="16">
        <f t="shared" si="119"/>
        <v>0</v>
      </c>
      <c r="V136" s="106">
        <f t="shared" si="133"/>
        <v>0</v>
      </c>
      <c r="W136" s="141">
        <f t="shared" si="134"/>
        <v>0</v>
      </c>
      <c r="X136" s="63">
        <f>($L136+SUM($W136:W136))*(P$11*P136)</f>
        <v>0</v>
      </c>
      <c r="Y136" s="63">
        <f>($L136+SUM($W136:X136))*(Q$11*Q136)</f>
        <v>0</v>
      </c>
      <c r="Z136" s="63">
        <f>($L136+SUM($W136:Y136))*(R$11*R136)</f>
        <v>-0.06239999999999996</v>
      </c>
      <c r="AA136" s="63">
        <f>($L136+SUM($W136:Z136))*(S$11*S136)</f>
        <v>-0.07829191232876707</v>
      </c>
      <c r="AB136" s="63">
        <f>($L136+SUM($W136:AA136))*(T$11*T136)</f>
        <v>-0.08394519394435876</v>
      </c>
      <c r="AC136" s="63">
        <f>($L136+SUM($W136:AB136))*(U$11*U136)</f>
        <v>0</v>
      </c>
      <c r="AD136" s="63">
        <f>($L136+SUM($W136:AC136))*(V$11*V136)</f>
        <v>0</v>
      </c>
      <c r="AE136" s="110">
        <f t="shared" si="139"/>
        <v>-0.2246371062731258</v>
      </c>
    </row>
    <row r="137" spans="1:31" ht="12.75">
      <c r="A137" s="16">
        <v>10</v>
      </c>
      <c r="B137" s="15">
        <f t="shared" si="100"/>
        <v>42278</v>
      </c>
      <c r="C137" s="229">
        <f t="shared" si="129"/>
        <v>42312</v>
      </c>
      <c r="D137" s="229">
        <f t="shared" si="129"/>
        <v>42327</v>
      </c>
      <c r="E137" s="30" t="s">
        <v>138</v>
      </c>
      <c r="F137" s="3">
        <v>9</v>
      </c>
      <c r="G137" s="321">
        <v>37</v>
      </c>
      <c r="H137" s="232">
        <f t="shared" si="138"/>
        <v>1.44</v>
      </c>
      <c r="I137" s="232">
        <f t="shared" si="131"/>
        <v>1.34</v>
      </c>
      <c r="J137" s="56">
        <f t="shared" si="101"/>
        <v>49.580000000000005</v>
      </c>
      <c r="K137" s="74">
        <f t="shared" si="83"/>
        <v>53.28</v>
      </c>
      <c r="L137" s="77">
        <f t="shared" si="135"/>
        <v>-3.6999999999999957</v>
      </c>
      <c r="M137" s="75">
        <f t="shared" si="89"/>
        <v>-0.07652937253148995</v>
      </c>
      <c r="N137" s="76">
        <f t="shared" si="136"/>
        <v>-3.7765293725314857</v>
      </c>
      <c r="O137" s="16">
        <f t="shared" si="107"/>
        <v>0</v>
      </c>
      <c r="P137" s="16">
        <f t="shared" si="108"/>
        <v>0</v>
      </c>
      <c r="Q137" s="16">
        <f t="shared" si="109"/>
        <v>0</v>
      </c>
      <c r="R137" s="16">
        <f t="shared" si="118"/>
        <v>43</v>
      </c>
      <c r="S137" s="16">
        <f t="shared" si="119"/>
        <v>91</v>
      </c>
      <c r="T137" s="16">
        <f t="shared" si="119"/>
        <v>91</v>
      </c>
      <c r="U137" s="16">
        <f t="shared" si="119"/>
        <v>0</v>
      </c>
      <c r="V137" s="106">
        <f t="shared" si="133"/>
        <v>0</v>
      </c>
      <c r="W137" s="141">
        <f t="shared" si="134"/>
        <v>0</v>
      </c>
      <c r="X137" s="63">
        <f>($L137+SUM($W137:W137))*(P$11*P137)</f>
        <v>0</v>
      </c>
      <c r="Y137" s="63">
        <f>($L137+SUM($W137:X137))*(Q$11*Q137)</f>
        <v>0</v>
      </c>
      <c r="Z137" s="63">
        <f>($L137+SUM($W137:Y137))*(R$11*R137)</f>
        <v>-0.014166438356164367</v>
      </c>
      <c r="AA137" s="63">
        <f>($L137+SUM($W137:Z137))*(S$11*S137)</f>
        <v>-0.030094923949146146</v>
      </c>
      <c r="AB137" s="63">
        <f>($L137+SUM($W137:AA137))*(T$11*T137)</f>
        <v>-0.032268010226179436</v>
      </c>
      <c r="AC137" s="63">
        <f>($L137+SUM($W137:AB137))*(U$11*U137)</f>
        <v>0</v>
      </c>
      <c r="AD137" s="63">
        <f>($L137+SUM($W137:AC137))*(V$11*V137)</f>
        <v>0</v>
      </c>
      <c r="AE137" s="110">
        <f t="shared" si="139"/>
        <v>-0.07652937253148995</v>
      </c>
    </row>
    <row r="138" spans="1:31" ht="12.75">
      <c r="A138" s="3">
        <v>11</v>
      </c>
      <c r="B138" s="15">
        <f t="shared" si="100"/>
        <v>42309</v>
      </c>
      <c r="C138" s="229">
        <f t="shared" si="129"/>
        <v>42341</v>
      </c>
      <c r="D138" s="229">
        <f t="shared" si="129"/>
        <v>42356</v>
      </c>
      <c r="E138" s="30" t="s">
        <v>138</v>
      </c>
      <c r="F138" s="3">
        <v>9</v>
      </c>
      <c r="G138" s="321">
        <v>84</v>
      </c>
      <c r="H138" s="232">
        <f t="shared" si="138"/>
        <v>1.44</v>
      </c>
      <c r="I138" s="232">
        <f t="shared" si="131"/>
        <v>1.34</v>
      </c>
      <c r="J138" s="56">
        <f t="shared" si="101"/>
        <v>112.56</v>
      </c>
      <c r="K138" s="74">
        <f t="shared" si="83"/>
        <v>120.96</v>
      </c>
      <c r="L138" s="77">
        <f t="shared" si="135"/>
        <v>-8.399999999999991</v>
      </c>
      <c r="M138" s="75">
        <f t="shared" si="89"/>
        <v>-0.1516877541566517</v>
      </c>
      <c r="N138" s="76">
        <f t="shared" si="136"/>
        <v>-8.551687754156642</v>
      </c>
      <c r="O138" s="16">
        <f t="shared" si="107"/>
        <v>0</v>
      </c>
      <c r="P138" s="16">
        <f t="shared" si="108"/>
        <v>0</v>
      </c>
      <c r="Q138" s="16">
        <f t="shared" si="109"/>
        <v>0</v>
      </c>
      <c r="R138" s="16">
        <f t="shared" si="118"/>
        <v>14</v>
      </c>
      <c r="S138" s="16">
        <f t="shared" si="119"/>
        <v>91</v>
      </c>
      <c r="T138" s="16">
        <f t="shared" si="119"/>
        <v>91</v>
      </c>
      <c r="U138" s="16">
        <f t="shared" si="119"/>
        <v>0</v>
      </c>
      <c r="V138" s="106">
        <f t="shared" si="133"/>
        <v>0</v>
      </c>
      <c r="W138" s="141">
        <f t="shared" si="134"/>
        <v>0</v>
      </c>
      <c r="X138" s="63">
        <f>($L138+SUM($W138:W138))*(P$11*P138)</f>
        <v>0</v>
      </c>
      <c r="Y138" s="63">
        <f>($L138+SUM($W138:X138))*(Q$11*Q138)</f>
        <v>0</v>
      </c>
      <c r="Z138" s="63">
        <f>($L138+SUM($W138:Y138))*(R$11*R138)</f>
        <v>-0.010471232876712318</v>
      </c>
      <c r="AA138" s="63">
        <f>($L138+SUM($W138:Z138))*(S$11*S138)</f>
        <v>-0.0681478593732407</v>
      </c>
      <c r="AB138" s="63">
        <f>($L138+SUM($W138:AA138))*(T$11*T138)</f>
        <v>-0.07306866190669868</v>
      </c>
      <c r="AC138" s="63">
        <f>($L138+SUM($W138:AB138))*(U$11*U138)</f>
        <v>0</v>
      </c>
      <c r="AD138" s="63">
        <f>($L138+SUM($W138:AC138))*(V$11*V138)</f>
        <v>0</v>
      </c>
      <c r="AE138" s="110">
        <f t="shared" si="139"/>
        <v>-0.1516877541566517</v>
      </c>
    </row>
    <row r="139" spans="1:31" s="69" customFormat="1" ht="12.75">
      <c r="A139" s="3">
        <v>12</v>
      </c>
      <c r="B139" s="83">
        <f t="shared" si="100"/>
        <v>42339</v>
      </c>
      <c r="C139" s="229">
        <f t="shared" si="129"/>
        <v>42375</v>
      </c>
      <c r="D139" s="229">
        <f t="shared" si="129"/>
        <v>42390</v>
      </c>
      <c r="E139" s="84" t="s">
        <v>138</v>
      </c>
      <c r="F139" s="81">
        <v>9</v>
      </c>
      <c r="G139" s="322">
        <v>86</v>
      </c>
      <c r="H139" s="233">
        <f t="shared" si="138"/>
        <v>1.44</v>
      </c>
      <c r="I139" s="233">
        <f t="shared" si="131"/>
        <v>1.34</v>
      </c>
      <c r="J139" s="85">
        <f t="shared" si="101"/>
        <v>115.24000000000001</v>
      </c>
      <c r="K139" s="86">
        <f t="shared" si="83"/>
        <v>123.83999999999999</v>
      </c>
      <c r="L139" s="87">
        <f t="shared" si="135"/>
        <v>-8.59999999999998</v>
      </c>
      <c r="M139" s="88">
        <f t="shared" si="89"/>
        <v>-0.12895176178932855</v>
      </c>
      <c r="N139" s="89">
        <f t="shared" si="136"/>
        <v>-8.72895176178931</v>
      </c>
      <c r="O139" s="81">
        <f t="shared" si="107"/>
        <v>0</v>
      </c>
      <c r="P139" s="81">
        <f t="shared" si="108"/>
        <v>0</v>
      </c>
      <c r="Q139" s="81">
        <f t="shared" si="109"/>
        <v>0</v>
      </c>
      <c r="R139" s="81">
        <f t="shared" si="118"/>
        <v>0</v>
      </c>
      <c r="S139" s="81">
        <f t="shared" si="119"/>
        <v>71</v>
      </c>
      <c r="T139" s="81">
        <f t="shared" si="119"/>
        <v>91</v>
      </c>
      <c r="U139" s="81">
        <f t="shared" si="119"/>
        <v>0</v>
      </c>
      <c r="V139" s="107">
        <f t="shared" si="133"/>
        <v>0</v>
      </c>
      <c r="W139" s="142">
        <f t="shared" si="134"/>
        <v>0</v>
      </c>
      <c r="X139" s="90">
        <f>($L139+SUM($W139:W139))*(P$11*P139)</f>
        <v>0</v>
      </c>
      <c r="Y139" s="90">
        <f>($L139+SUM($W139:X139))*(Q$11*Q139)</f>
        <v>0</v>
      </c>
      <c r="Z139" s="90">
        <f>($L139+SUM($W139:Y139))*(R$11*R139)</f>
        <v>0</v>
      </c>
      <c r="AA139" s="90">
        <f>($L139+SUM($W139:Z139))*(S$11*S139)</f>
        <v>-0.0543684931506848</v>
      </c>
      <c r="AB139" s="90">
        <f>($L139+SUM($W139:AA139))*(T$11*T139)</f>
        <v>-0.07458326863864373</v>
      </c>
      <c r="AC139" s="90">
        <f>($L139+SUM($W139:AB139))*(U$11*U139)</f>
        <v>0</v>
      </c>
      <c r="AD139" s="90">
        <f>($L139+SUM($W139:AC139))*(V$11*V139)</f>
        <v>0</v>
      </c>
      <c r="AE139" s="111">
        <f t="shared" si="139"/>
        <v>-0.12895176178932855</v>
      </c>
    </row>
    <row r="140" spans="1:31" ht="12.75">
      <c r="A140" s="16">
        <v>1</v>
      </c>
      <c r="B140" s="15">
        <f t="shared" si="100"/>
        <v>42005</v>
      </c>
      <c r="C140" s="228">
        <f t="shared" si="129"/>
        <v>42039</v>
      </c>
      <c r="D140" s="228">
        <f t="shared" si="129"/>
        <v>42054</v>
      </c>
      <c r="E140" s="118" t="s">
        <v>139</v>
      </c>
      <c r="F140" s="16">
        <v>9</v>
      </c>
      <c r="G140" s="321">
        <v>8</v>
      </c>
      <c r="H140" s="232">
        <f aca="true" t="shared" si="140" ref="H140:H145">$K$3</f>
        <v>2.3</v>
      </c>
      <c r="I140" s="232">
        <f t="shared" si="131"/>
        <v>1.34</v>
      </c>
      <c r="J140" s="56">
        <f t="shared" si="101"/>
        <v>10.72</v>
      </c>
      <c r="K140" s="57">
        <f t="shared" si="83"/>
        <v>18.4</v>
      </c>
      <c r="L140" s="58">
        <f t="shared" si="135"/>
        <v>-7.679999999999998</v>
      </c>
      <c r="M140" s="55">
        <f t="shared" si="89"/>
        <v>-0.3509405503955991</v>
      </c>
      <c r="N140" s="29">
        <f t="shared" si="136"/>
        <v>-8.030940550395597</v>
      </c>
      <c r="O140" s="16">
        <f aca="true" t="shared" si="141" ref="O140:Q151">IF($D140&lt;O$8,O$12,IF($D140&lt;P$8,P$8-$D140,0))</f>
        <v>41</v>
      </c>
      <c r="P140" s="16">
        <f t="shared" si="141"/>
        <v>91</v>
      </c>
      <c r="Q140" s="16">
        <f t="shared" si="141"/>
        <v>92</v>
      </c>
      <c r="R140" s="16">
        <f t="shared" si="118"/>
        <v>92</v>
      </c>
      <c r="S140" s="16">
        <f t="shared" si="119"/>
        <v>91</v>
      </c>
      <c r="T140" s="16">
        <f t="shared" si="119"/>
        <v>91</v>
      </c>
      <c r="U140" s="16">
        <f t="shared" si="119"/>
        <v>0</v>
      </c>
      <c r="V140" s="106">
        <f>IF(W$8&lt;V$8,0,IF($D140&lt;V$8,V$12,IF($D140&lt;W$8,W$8-$D140,0)))</f>
        <v>0</v>
      </c>
      <c r="W140" s="141">
        <f>$L140*O$11*O140</f>
        <v>-0.028037260273972596</v>
      </c>
      <c r="X140" s="63">
        <f>($L140+SUM($W140:W140))*(P$11*P140)</f>
        <v>-0.062456219718521284</v>
      </c>
      <c r="Y140" s="63">
        <f>($L140+SUM($W140:X140))*(Q$11*Q140)</f>
        <v>-0.06365417946623986</v>
      </c>
      <c r="Z140" s="63">
        <f>($L140+SUM($W140:Y140))*(R$11*R140)</f>
        <v>-0.06417562055282632</v>
      </c>
      <c r="AA140" s="63">
        <f>($L140+SUM($W140:Z140))*(S$11*S140)</f>
        <v>-0.06399805780995667</v>
      </c>
      <c r="AB140" s="63">
        <f>($L140+SUM($W140:AA140))*(T$11*T140)</f>
        <v>-0.06861921257408246</v>
      </c>
      <c r="AC140" s="63">
        <f>($L140+SUM($W140:AB140))*(U$11*U140)</f>
        <v>0</v>
      </c>
      <c r="AD140" s="63">
        <f>($L140+SUM($W140:AC140))*(V$11*V140)</f>
        <v>0</v>
      </c>
      <c r="AE140" s="110">
        <f aca="true" t="shared" si="142" ref="AE140:AE145">SUM(W140:AD140)</f>
        <v>-0.3509405503955991</v>
      </c>
    </row>
    <row r="141" spans="1:31" ht="12.75">
      <c r="A141" s="3">
        <v>2</v>
      </c>
      <c r="B141" s="15">
        <f t="shared" si="100"/>
        <v>42036</v>
      </c>
      <c r="C141" s="229">
        <f t="shared" si="129"/>
        <v>42067</v>
      </c>
      <c r="D141" s="229">
        <f t="shared" si="129"/>
        <v>42082</v>
      </c>
      <c r="E141" s="70" t="s">
        <v>139</v>
      </c>
      <c r="F141" s="3">
        <v>9</v>
      </c>
      <c r="G141" s="321">
        <v>7</v>
      </c>
      <c r="H141" s="232">
        <f t="shared" si="140"/>
        <v>2.3</v>
      </c>
      <c r="I141" s="232">
        <f t="shared" si="131"/>
        <v>1.34</v>
      </c>
      <c r="J141" s="56">
        <f t="shared" si="101"/>
        <v>9.38</v>
      </c>
      <c r="K141" s="57">
        <f t="shared" si="83"/>
        <v>16.099999999999998</v>
      </c>
      <c r="L141" s="58">
        <f t="shared" si="135"/>
        <v>-6.719999999999997</v>
      </c>
      <c r="M141" s="55">
        <f t="shared" si="89"/>
        <v>-0.2896171555003142</v>
      </c>
      <c r="N141" s="29">
        <f t="shared" si="136"/>
        <v>-7.009617155500312</v>
      </c>
      <c r="O141" s="16">
        <f t="shared" si="141"/>
        <v>13</v>
      </c>
      <c r="P141" s="16">
        <f t="shared" si="141"/>
        <v>91</v>
      </c>
      <c r="Q141" s="16">
        <f t="shared" si="141"/>
        <v>92</v>
      </c>
      <c r="R141" s="16">
        <f t="shared" si="118"/>
        <v>92</v>
      </c>
      <c r="S141" s="16">
        <f t="shared" si="119"/>
        <v>91</v>
      </c>
      <c r="T141" s="16">
        <f t="shared" si="119"/>
        <v>91</v>
      </c>
      <c r="U141" s="16">
        <f t="shared" si="119"/>
        <v>0</v>
      </c>
      <c r="V141" s="106">
        <f aca="true" t="shared" si="143" ref="V141:V163">IF(W$8&lt;V$8,0,IF($D141&lt;V$8,V$12,IF($D141&lt;W$8,W$8-$D141,0)))</f>
        <v>0</v>
      </c>
      <c r="W141" s="141">
        <f aca="true" t="shared" si="144" ref="W141:W163">$L141*O$11*O141</f>
        <v>-0.007778630136986299</v>
      </c>
      <c r="X141" s="63">
        <f>($L141+SUM($W141:W141))*(P$11*P141)</f>
        <v>-0.05451343917432912</v>
      </c>
      <c r="Y141" s="63">
        <f>($L141+SUM($W141:X141))*(Q$11*Q141)</f>
        <v>-0.05555905010202965</v>
      </c>
      <c r="Z141" s="63">
        <f>($L141+SUM($W141:Y141))*(R$11*R141)</f>
        <v>-0.056014177663139424</v>
      </c>
      <c r="AA141" s="63">
        <f>($L141+SUM($W141:Z141))*(S$11*S141)</f>
        <v>-0.05585919620850327</v>
      </c>
      <c r="AB141" s="63">
        <f>($L141+SUM($W141:AA141))*(T$11*T141)</f>
        <v>-0.059892662215326416</v>
      </c>
      <c r="AC141" s="63">
        <f>($L141+SUM($W141:AB141))*(U$11*U141)</f>
        <v>0</v>
      </c>
      <c r="AD141" s="63">
        <f>($L141+SUM($W141:AC141))*(V$11*V141)</f>
        <v>0</v>
      </c>
      <c r="AE141" s="110">
        <f t="shared" si="142"/>
        <v>-0.2896171555003142</v>
      </c>
    </row>
    <row r="142" spans="1:31" ht="12.75">
      <c r="A142" s="3">
        <v>3</v>
      </c>
      <c r="B142" s="15">
        <f t="shared" si="100"/>
        <v>42064</v>
      </c>
      <c r="C142" s="229">
        <f t="shared" si="129"/>
        <v>42100</v>
      </c>
      <c r="D142" s="229">
        <f t="shared" si="129"/>
        <v>42115</v>
      </c>
      <c r="E142" s="70" t="s">
        <v>139</v>
      </c>
      <c r="F142" s="3">
        <v>9</v>
      </c>
      <c r="G142" s="321">
        <v>6</v>
      </c>
      <c r="H142" s="232">
        <f t="shared" si="140"/>
        <v>2.3</v>
      </c>
      <c r="I142" s="232">
        <f t="shared" si="131"/>
        <v>1.34</v>
      </c>
      <c r="J142" s="56">
        <f t="shared" si="101"/>
        <v>8.040000000000001</v>
      </c>
      <c r="K142" s="57">
        <f t="shared" si="83"/>
        <v>13.799999999999999</v>
      </c>
      <c r="L142" s="58">
        <f>+J142-K142</f>
        <v>-5.759999999999998</v>
      </c>
      <c r="M142" s="55">
        <f t="shared" si="89"/>
        <v>-0.23069522927617717</v>
      </c>
      <c r="N142" s="29">
        <f>SUM(L142:M142)</f>
        <v>-5.9906952292761755</v>
      </c>
      <c r="O142" s="16">
        <f t="shared" si="141"/>
        <v>0</v>
      </c>
      <c r="P142" s="16">
        <f t="shared" si="141"/>
        <v>71</v>
      </c>
      <c r="Q142" s="16">
        <f t="shared" si="141"/>
        <v>92</v>
      </c>
      <c r="R142" s="16">
        <f>IF($D142&lt;R$8,R$12,IF($D142&lt;S$8,S$8-$D142,0))</f>
        <v>92</v>
      </c>
      <c r="S142" s="16">
        <f>IF($D142&lt;S$8,S$12,IF($D142&lt;T$8,T$8-$D142,0))</f>
        <v>91</v>
      </c>
      <c r="T142" s="16">
        <f>IF($D142&lt;T$8,T$12,IF($D142&lt;U$8,U$8-$D142,0))</f>
        <v>91</v>
      </c>
      <c r="U142" s="16">
        <f>IF($D142&lt;U$8,U$12,IF($D142&lt;V$8,V$8-$D142,0))</f>
        <v>0</v>
      </c>
      <c r="V142" s="106">
        <f>IF(W$8&lt;V$8,0,IF($D142&lt;V$8,V$12,IF($D142&lt;W$8,W$8-$D142,0)))</f>
        <v>0</v>
      </c>
      <c r="W142" s="141">
        <f>$L142*O$11*O142</f>
        <v>0</v>
      </c>
      <c r="X142" s="63">
        <f>($L142+SUM($W142:W142))*(P$11*P142)</f>
        <v>-0.03641424657534245</v>
      </c>
      <c r="Y142" s="63">
        <f>($L142+SUM($W142:X142))*(Q$11*Q142)</f>
        <v>-0.04748295506098703</v>
      </c>
      <c r="Z142" s="63">
        <f>($L142+SUM($W142:Y142))*(R$11*R142)</f>
        <v>-0.04787192502162361</v>
      </c>
      <c r="AA142" s="63">
        <f>($L142+SUM($W142:Z142))*(S$11*S142)</f>
        <v>-0.04773947175915312</v>
      </c>
      <c r="AB142" s="63">
        <f>($L142+SUM($W142:AA142))*(T$11*T142)</f>
        <v>-0.05118663085907096</v>
      </c>
      <c r="AC142" s="63">
        <f>($L142+SUM($W142:AB142))*(U$11*U142)</f>
        <v>0</v>
      </c>
      <c r="AD142" s="63">
        <f>($L142+SUM($W142:AC142))*(V$11*V142)</f>
        <v>0</v>
      </c>
      <c r="AE142" s="110">
        <f t="shared" si="142"/>
        <v>-0.23069522927617717</v>
      </c>
    </row>
    <row r="143" spans="1:31" ht="12.75">
      <c r="A143" s="16">
        <v>4</v>
      </c>
      <c r="B143" s="15">
        <f t="shared" si="100"/>
        <v>42095</v>
      </c>
      <c r="C143" s="229">
        <f t="shared" si="129"/>
        <v>42129</v>
      </c>
      <c r="D143" s="229">
        <f t="shared" si="129"/>
        <v>42144</v>
      </c>
      <c r="E143" s="70" t="s">
        <v>139</v>
      </c>
      <c r="F143" s="3">
        <v>9</v>
      </c>
      <c r="G143" s="321">
        <v>7</v>
      </c>
      <c r="H143" s="232">
        <f t="shared" si="140"/>
        <v>2.3</v>
      </c>
      <c r="I143" s="232">
        <f t="shared" si="131"/>
        <v>1.34</v>
      </c>
      <c r="J143" s="56">
        <f t="shared" si="101"/>
        <v>9.38</v>
      </c>
      <c r="K143" s="57">
        <f t="shared" si="83"/>
        <v>16.099999999999998</v>
      </c>
      <c r="L143" s="58">
        <f aca="true" t="shared" si="145" ref="L143:L153">+J143-K143</f>
        <v>-6.719999999999997</v>
      </c>
      <c r="M143" s="55">
        <f t="shared" si="89"/>
        <v>-0.2512104997022779</v>
      </c>
      <c r="N143" s="29">
        <f aca="true" t="shared" si="146" ref="N143:N153">SUM(L143:M143)</f>
        <v>-6.971210499702275</v>
      </c>
      <c r="O143" s="16">
        <f t="shared" si="141"/>
        <v>0</v>
      </c>
      <c r="P143" s="16">
        <f t="shared" si="141"/>
        <v>42</v>
      </c>
      <c r="Q143" s="16">
        <f t="shared" si="141"/>
        <v>92</v>
      </c>
      <c r="R143" s="16">
        <f t="shared" si="118"/>
        <v>92</v>
      </c>
      <c r="S143" s="16">
        <f t="shared" si="119"/>
        <v>91</v>
      </c>
      <c r="T143" s="16">
        <f t="shared" si="119"/>
        <v>91</v>
      </c>
      <c r="U143" s="16">
        <f t="shared" si="119"/>
        <v>0</v>
      </c>
      <c r="V143" s="106">
        <f t="shared" si="143"/>
        <v>0</v>
      </c>
      <c r="W143" s="141">
        <f t="shared" si="144"/>
        <v>0</v>
      </c>
      <c r="X143" s="63">
        <f>($L143+SUM($W143:W143))*(P$11*P143)</f>
        <v>-0.025130958904109577</v>
      </c>
      <c r="Y143" s="63">
        <f>($L143+SUM($W143:X143))*(Q$11*Q143)</f>
        <v>-0.05525463443047473</v>
      </c>
      <c r="Z143" s="63">
        <f>($L143+SUM($W143:Y143))*(R$11*R143)</f>
        <v>-0.05570726828512438</v>
      </c>
      <c r="AA143" s="63">
        <f>($L143+SUM($W143:Z143))*(S$11*S143)</f>
        <v>-0.055553135995178846</v>
      </c>
      <c r="AB143" s="63">
        <f>($L143+SUM($W143:AA143))*(T$11*T143)</f>
        <v>-0.059564502087390316</v>
      </c>
      <c r="AC143" s="63">
        <f>($L143+SUM($W143:AB143))*(U$11*U143)</f>
        <v>0</v>
      </c>
      <c r="AD143" s="63">
        <f>($L143+SUM($W143:AC143))*(V$11*V143)</f>
        <v>0</v>
      </c>
      <c r="AE143" s="110">
        <f t="shared" si="142"/>
        <v>-0.2512104997022779</v>
      </c>
    </row>
    <row r="144" spans="1:31" ht="12.75">
      <c r="A144" s="3">
        <v>5</v>
      </c>
      <c r="B144" s="15">
        <f t="shared" si="100"/>
        <v>42125</v>
      </c>
      <c r="C144" s="229">
        <f aca="true" t="shared" si="147" ref="C144:D163">+C132</f>
        <v>42158</v>
      </c>
      <c r="D144" s="229">
        <f t="shared" si="147"/>
        <v>42173</v>
      </c>
      <c r="E144" s="30" t="s">
        <v>139</v>
      </c>
      <c r="F144" s="3">
        <v>9</v>
      </c>
      <c r="G144" s="321">
        <v>4</v>
      </c>
      <c r="H144" s="232">
        <f t="shared" si="140"/>
        <v>2.3</v>
      </c>
      <c r="I144" s="232">
        <f t="shared" si="131"/>
        <v>1.34</v>
      </c>
      <c r="J144" s="56">
        <f t="shared" si="101"/>
        <v>5.36</v>
      </c>
      <c r="K144" s="57">
        <f t="shared" si="83"/>
        <v>9.2</v>
      </c>
      <c r="L144" s="58">
        <f t="shared" si="145"/>
        <v>-3.839999999999999</v>
      </c>
      <c r="M144" s="55">
        <f t="shared" si="89"/>
        <v>-0.13330089442800896</v>
      </c>
      <c r="N144" s="29">
        <f t="shared" si="146"/>
        <v>-3.973300894428008</v>
      </c>
      <c r="O144" s="16">
        <f t="shared" si="141"/>
        <v>0</v>
      </c>
      <c r="P144" s="16">
        <f t="shared" si="141"/>
        <v>13</v>
      </c>
      <c r="Q144" s="16">
        <f t="shared" si="141"/>
        <v>92</v>
      </c>
      <c r="R144" s="16">
        <f t="shared" si="118"/>
        <v>92</v>
      </c>
      <c r="S144" s="16">
        <f t="shared" si="119"/>
        <v>91</v>
      </c>
      <c r="T144" s="16">
        <f t="shared" si="119"/>
        <v>91</v>
      </c>
      <c r="U144" s="16">
        <f t="shared" si="119"/>
        <v>0</v>
      </c>
      <c r="V144" s="106">
        <f t="shared" si="143"/>
        <v>0</v>
      </c>
      <c r="W144" s="141">
        <f t="shared" si="144"/>
        <v>0</v>
      </c>
      <c r="X144" s="63">
        <f>($L144+SUM($W144:W144))*(P$11*P144)</f>
        <v>-0.0044449315068493134</v>
      </c>
      <c r="Y144" s="63">
        <f>($L144+SUM($W144:X144))*(Q$11*Q144)</f>
        <v>-0.03149285026083692</v>
      </c>
      <c r="Z144" s="63">
        <f>($L144+SUM($W144:Y144))*(R$11*R144)</f>
        <v>-0.03175083278763117</v>
      </c>
      <c r="AA144" s="63">
        <f>($L144+SUM($W144:Z144))*(S$11*S144)</f>
        <v>-0.03166298377410232</v>
      </c>
      <c r="AB144" s="63">
        <f>($L144+SUM($W144:AA144))*(T$11*T144)</f>
        <v>-0.03394929609858925</v>
      </c>
      <c r="AC144" s="63">
        <f>($L144+SUM($W144:AB144))*(U$11*U144)</f>
        <v>0</v>
      </c>
      <c r="AD144" s="63">
        <f>($L144+SUM($W144:AC144))*(V$11*V144)</f>
        <v>0</v>
      </c>
      <c r="AE144" s="110">
        <f t="shared" si="142"/>
        <v>-0.13330089442800896</v>
      </c>
    </row>
    <row r="145" spans="1:31" ht="12.75">
      <c r="A145" s="3">
        <v>6</v>
      </c>
      <c r="B145" s="15">
        <f t="shared" si="100"/>
        <v>42156</v>
      </c>
      <c r="C145" s="229">
        <f t="shared" si="147"/>
        <v>42191</v>
      </c>
      <c r="D145" s="229">
        <f t="shared" si="147"/>
        <v>42206</v>
      </c>
      <c r="E145" s="30" t="s">
        <v>139</v>
      </c>
      <c r="F145" s="3">
        <v>9</v>
      </c>
      <c r="G145" s="321">
        <v>7</v>
      </c>
      <c r="H145" s="232">
        <f t="shared" si="140"/>
        <v>2.3</v>
      </c>
      <c r="I145" s="232">
        <f t="shared" si="131"/>
        <v>1.34</v>
      </c>
      <c r="J145" s="56">
        <f t="shared" si="101"/>
        <v>9.38</v>
      </c>
      <c r="K145" s="57">
        <f t="shared" si="83"/>
        <v>16.099999999999998</v>
      </c>
      <c r="L145" s="77">
        <f t="shared" si="145"/>
        <v>-6.719999999999997</v>
      </c>
      <c r="M145" s="78">
        <f t="shared" si="89"/>
        <v>-0.2129694792691923</v>
      </c>
      <c r="N145" s="76">
        <f t="shared" si="146"/>
        <v>-6.93296947926919</v>
      </c>
      <c r="O145" s="16">
        <f t="shared" si="141"/>
        <v>0</v>
      </c>
      <c r="P145" s="16">
        <f t="shared" si="141"/>
        <v>0</v>
      </c>
      <c r="Q145" s="16">
        <f t="shared" si="141"/>
        <v>72</v>
      </c>
      <c r="R145" s="16">
        <f t="shared" si="118"/>
        <v>92</v>
      </c>
      <c r="S145" s="16">
        <f t="shared" si="119"/>
        <v>91</v>
      </c>
      <c r="T145" s="16">
        <f t="shared" si="119"/>
        <v>91</v>
      </c>
      <c r="U145" s="16">
        <f t="shared" si="119"/>
        <v>0</v>
      </c>
      <c r="V145" s="106">
        <f t="shared" si="143"/>
        <v>0</v>
      </c>
      <c r="W145" s="141">
        <f t="shared" si="144"/>
        <v>0</v>
      </c>
      <c r="X145" s="63">
        <f>($L145+SUM($W145:W145))*(P$11*P145)</f>
        <v>0</v>
      </c>
      <c r="Y145" s="63">
        <f>($L145+SUM($W145:X145))*(Q$11*Q145)</f>
        <v>-0.04308164383561642</v>
      </c>
      <c r="Z145" s="63">
        <f>($L145+SUM($W145:Y145))*(R$11*R145)</f>
        <v>-0.05540168250703694</v>
      </c>
      <c r="AA145" s="63">
        <f>($L145+SUM($W145:Z145))*(S$11*S145)</f>
        <v>-0.05524839571961202</v>
      </c>
      <c r="AB145" s="63">
        <f>($L145+SUM($W145:AA145))*(T$11*T145)</f>
        <v>-0.05923775720692691</v>
      </c>
      <c r="AC145" s="63">
        <f>($L145+SUM($W145:AB145))*(U$11*U145)</f>
        <v>0</v>
      </c>
      <c r="AD145" s="63">
        <f>($L145+SUM($W145:AC145))*(V$11*V145)</f>
        <v>0</v>
      </c>
      <c r="AE145" s="110">
        <f t="shared" si="142"/>
        <v>-0.2129694792691923</v>
      </c>
    </row>
    <row r="146" spans="1:31" ht="12.75">
      <c r="A146" s="16">
        <v>7</v>
      </c>
      <c r="B146" s="15">
        <f t="shared" si="100"/>
        <v>42186</v>
      </c>
      <c r="C146" s="229">
        <f t="shared" si="147"/>
        <v>42221</v>
      </c>
      <c r="D146" s="229">
        <f t="shared" si="147"/>
        <v>42236</v>
      </c>
      <c r="E146" s="30" t="s">
        <v>139</v>
      </c>
      <c r="F146" s="3">
        <v>9</v>
      </c>
      <c r="G146" s="321">
        <v>14</v>
      </c>
      <c r="H146" s="232">
        <f aca="true" t="shared" si="148" ref="H146:H151">$K$8</f>
        <v>1.44</v>
      </c>
      <c r="I146" s="232">
        <f t="shared" si="131"/>
        <v>1.34</v>
      </c>
      <c r="J146" s="56">
        <f t="shared" si="101"/>
        <v>18.76</v>
      </c>
      <c r="K146" s="74">
        <f aca="true" t="shared" si="149" ref="K146:K209">+$G146*H146</f>
        <v>20.16</v>
      </c>
      <c r="L146" s="77">
        <f t="shared" si="145"/>
        <v>-1.3999999999999986</v>
      </c>
      <c r="M146" s="75">
        <f t="shared" si="89"/>
        <v>-0.04053497399800911</v>
      </c>
      <c r="N146" s="76">
        <f t="shared" si="146"/>
        <v>-1.4405349739980078</v>
      </c>
      <c r="O146" s="16">
        <f t="shared" si="141"/>
        <v>0</v>
      </c>
      <c r="P146" s="16">
        <f t="shared" si="141"/>
        <v>0</v>
      </c>
      <c r="Q146" s="16">
        <f t="shared" si="141"/>
        <v>42</v>
      </c>
      <c r="R146" s="16">
        <f t="shared" si="118"/>
        <v>92</v>
      </c>
      <c r="S146" s="16">
        <f t="shared" si="119"/>
        <v>91</v>
      </c>
      <c r="T146" s="16">
        <f t="shared" si="119"/>
        <v>91</v>
      </c>
      <c r="U146" s="16">
        <f t="shared" si="119"/>
        <v>0</v>
      </c>
      <c r="V146" s="106">
        <f t="shared" si="143"/>
        <v>0</v>
      </c>
      <c r="W146" s="141">
        <f t="shared" si="144"/>
        <v>0</v>
      </c>
      <c r="X146" s="63">
        <f>($L146+SUM($W146:W146))*(P$11*P146)</f>
        <v>0</v>
      </c>
      <c r="Y146" s="63">
        <f>($L146+SUM($W146:X146))*(Q$11*Q146)</f>
        <v>-0.005235616438356159</v>
      </c>
      <c r="Z146" s="63">
        <f>($L146+SUM($W146:Y146))*(R$11*R146)</f>
        <v>-0.011511382173015563</v>
      </c>
      <c r="AA146" s="63">
        <f>($L146+SUM($W146:Z146))*(S$11*S146)</f>
        <v>-0.011479532187378433</v>
      </c>
      <c r="AB146" s="63">
        <f>($L146+SUM($W146:AA146))*(T$11*T146)</f>
        <v>-0.012308443199258954</v>
      </c>
      <c r="AC146" s="63">
        <f>($L146+SUM($W146:AB146))*(U$11*U146)</f>
        <v>0</v>
      </c>
      <c r="AD146" s="63">
        <f>($L146+SUM($W146:AC146))*(V$11*V146)</f>
        <v>0</v>
      </c>
      <c r="AE146" s="110">
        <f aca="true" t="shared" si="150" ref="AE146:AE151">SUM(W146:AD146)</f>
        <v>-0.04053497399800911</v>
      </c>
    </row>
    <row r="147" spans="1:31" ht="12.75">
      <c r="A147" s="3">
        <v>8</v>
      </c>
      <c r="B147" s="15">
        <f t="shared" si="100"/>
        <v>42217</v>
      </c>
      <c r="C147" s="229">
        <f t="shared" si="147"/>
        <v>42250</v>
      </c>
      <c r="D147" s="229">
        <f t="shared" si="147"/>
        <v>42265</v>
      </c>
      <c r="E147" s="30" t="s">
        <v>139</v>
      </c>
      <c r="F147" s="3">
        <v>9</v>
      </c>
      <c r="G147" s="321">
        <v>12</v>
      </c>
      <c r="H147" s="232">
        <f t="shared" si="148"/>
        <v>1.44</v>
      </c>
      <c r="I147" s="232">
        <f t="shared" si="131"/>
        <v>1.34</v>
      </c>
      <c r="J147" s="56">
        <f t="shared" si="101"/>
        <v>16.080000000000002</v>
      </c>
      <c r="K147" s="74">
        <f t="shared" si="149"/>
        <v>17.28</v>
      </c>
      <c r="L147" s="77">
        <f t="shared" si="145"/>
        <v>-1.1999999999999993</v>
      </c>
      <c r="M147" s="75">
        <f t="shared" si="89"/>
        <v>-0.031567796056128625</v>
      </c>
      <c r="N147" s="76">
        <f t="shared" si="146"/>
        <v>-1.231567796056128</v>
      </c>
      <c r="O147" s="16">
        <f t="shared" si="141"/>
        <v>0</v>
      </c>
      <c r="P147" s="16">
        <f t="shared" si="141"/>
        <v>0</v>
      </c>
      <c r="Q147" s="16">
        <f t="shared" si="141"/>
        <v>13</v>
      </c>
      <c r="R147" s="16">
        <f t="shared" si="118"/>
        <v>92</v>
      </c>
      <c r="S147" s="16">
        <f t="shared" si="119"/>
        <v>91</v>
      </c>
      <c r="T147" s="16">
        <f t="shared" si="119"/>
        <v>91</v>
      </c>
      <c r="U147" s="16">
        <f t="shared" si="119"/>
        <v>0</v>
      </c>
      <c r="V147" s="106">
        <f t="shared" si="143"/>
        <v>0</v>
      </c>
      <c r="W147" s="141">
        <f t="shared" si="144"/>
        <v>0</v>
      </c>
      <c r="X147" s="63">
        <f>($L147+SUM($W147:W147))*(P$11*P147)</f>
        <v>0</v>
      </c>
      <c r="Y147" s="63">
        <f>($L147+SUM($W147:X147))*(Q$11*Q147)</f>
        <v>-0.0013890410958904101</v>
      </c>
      <c r="Z147" s="63">
        <f>($L147+SUM($W147:Y147))*(R$11*R147)</f>
        <v>-0.009841515706511534</v>
      </c>
      <c r="AA147" s="63">
        <f>($L147+SUM($W147:Z147))*(S$11*S147)</f>
        <v>-0.009814285949981101</v>
      </c>
      <c r="AB147" s="63">
        <f>($L147+SUM($W147:AA147))*(T$11*T147)</f>
        <v>-0.010522953303745577</v>
      </c>
      <c r="AC147" s="63">
        <f>($L147+SUM($W147:AB147))*(U$11*U147)</f>
        <v>0</v>
      </c>
      <c r="AD147" s="63">
        <f>($L147+SUM($W147:AC147))*(V$11*V147)</f>
        <v>0</v>
      </c>
      <c r="AE147" s="110">
        <f t="shared" si="150"/>
        <v>-0.031567796056128625</v>
      </c>
    </row>
    <row r="148" spans="1:31" ht="12.75">
      <c r="A148" s="3">
        <v>9</v>
      </c>
      <c r="B148" s="15">
        <f t="shared" si="100"/>
        <v>42248</v>
      </c>
      <c r="C148" s="229">
        <f t="shared" si="147"/>
        <v>42282</v>
      </c>
      <c r="D148" s="229">
        <f t="shared" si="147"/>
        <v>42297</v>
      </c>
      <c r="E148" s="30" t="s">
        <v>139</v>
      </c>
      <c r="F148" s="3">
        <v>9</v>
      </c>
      <c r="G148" s="321">
        <v>12</v>
      </c>
      <c r="H148" s="232">
        <f t="shared" si="148"/>
        <v>1.44</v>
      </c>
      <c r="I148" s="232">
        <f t="shared" si="131"/>
        <v>1.34</v>
      </c>
      <c r="J148" s="56">
        <f t="shared" si="101"/>
        <v>16.080000000000002</v>
      </c>
      <c r="K148" s="74">
        <f t="shared" si="149"/>
        <v>17.28</v>
      </c>
      <c r="L148" s="77">
        <f t="shared" si="145"/>
        <v>-1.1999999999999993</v>
      </c>
      <c r="M148" s="75">
        <f t="shared" si="89"/>
        <v>-0.028079638284140725</v>
      </c>
      <c r="N148" s="76">
        <f t="shared" si="146"/>
        <v>-1.22807963828414</v>
      </c>
      <c r="O148" s="16">
        <f t="shared" si="141"/>
        <v>0</v>
      </c>
      <c r="P148" s="16">
        <f t="shared" si="141"/>
        <v>0</v>
      </c>
      <c r="Q148" s="16">
        <f t="shared" si="141"/>
        <v>0</v>
      </c>
      <c r="R148" s="16">
        <f t="shared" si="118"/>
        <v>73</v>
      </c>
      <c r="S148" s="16">
        <f t="shared" si="119"/>
        <v>91</v>
      </c>
      <c r="T148" s="16">
        <f t="shared" si="119"/>
        <v>91</v>
      </c>
      <c r="U148" s="16">
        <f t="shared" si="119"/>
        <v>0</v>
      </c>
      <c r="V148" s="106">
        <f t="shared" si="143"/>
        <v>0</v>
      </c>
      <c r="W148" s="141">
        <f t="shared" si="144"/>
        <v>0</v>
      </c>
      <c r="X148" s="63">
        <f>($L148+SUM($W148:W148))*(P$11*P148)</f>
        <v>0</v>
      </c>
      <c r="Y148" s="63">
        <f>($L148+SUM($W148:X148))*(Q$11*Q148)</f>
        <v>0</v>
      </c>
      <c r="Z148" s="63">
        <f>($L148+SUM($W148:Y148))*(R$11*R148)</f>
        <v>-0.007799999999999995</v>
      </c>
      <c r="AA148" s="63">
        <f>($L148+SUM($W148:Z148))*(S$11*S148)</f>
        <v>-0.009786489041095884</v>
      </c>
      <c r="AB148" s="63">
        <f>($L148+SUM($W148:AA148))*(T$11*T148)</f>
        <v>-0.010493149243044845</v>
      </c>
      <c r="AC148" s="63">
        <f>($L148+SUM($W148:AB148))*(U$11*U148)</f>
        <v>0</v>
      </c>
      <c r="AD148" s="63">
        <f>($L148+SUM($W148:AC148))*(V$11*V148)</f>
        <v>0</v>
      </c>
      <c r="AE148" s="110">
        <f t="shared" si="150"/>
        <v>-0.028079638284140725</v>
      </c>
    </row>
    <row r="149" spans="1:31" ht="12.75">
      <c r="A149" s="16">
        <v>10</v>
      </c>
      <c r="B149" s="15">
        <f t="shared" si="100"/>
        <v>42278</v>
      </c>
      <c r="C149" s="229">
        <f t="shared" si="147"/>
        <v>42312</v>
      </c>
      <c r="D149" s="229">
        <f t="shared" si="147"/>
        <v>42327</v>
      </c>
      <c r="E149" s="30" t="s">
        <v>139</v>
      </c>
      <c r="F149" s="3">
        <v>9</v>
      </c>
      <c r="G149" s="321">
        <v>8</v>
      </c>
      <c r="H149" s="232">
        <f t="shared" si="148"/>
        <v>1.44</v>
      </c>
      <c r="I149" s="232">
        <f t="shared" si="131"/>
        <v>1.34</v>
      </c>
      <c r="J149" s="56">
        <f t="shared" si="101"/>
        <v>10.72</v>
      </c>
      <c r="K149" s="74">
        <f t="shared" si="149"/>
        <v>11.52</v>
      </c>
      <c r="L149" s="77">
        <f t="shared" si="145"/>
        <v>-0.7999999999999989</v>
      </c>
      <c r="M149" s="75">
        <f t="shared" si="89"/>
        <v>-0.01654689135815999</v>
      </c>
      <c r="N149" s="76">
        <f t="shared" si="146"/>
        <v>-0.8165468913581589</v>
      </c>
      <c r="O149" s="16">
        <f t="shared" si="141"/>
        <v>0</v>
      </c>
      <c r="P149" s="16">
        <f t="shared" si="141"/>
        <v>0</v>
      </c>
      <c r="Q149" s="16">
        <f t="shared" si="141"/>
        <v>0</v>
      </c>
      <c r="R149" s="16">
        <f t="shared" si="118"/>
        <v>43</v>
      </c>
      <c r="S149" s="16">
        <f t="shared" si="119"/>
        <v>91</v>
      </c>
      <c r="T149" s="16">
        <f t="shared" si="119"/>
        <v>91</v>
      </c>
      <c r="U149" s="16">
        <f t="shared" si="119"/>
        <v>0</v>
      </c>
      <c r="V149" s="106">
        <f t="shared" si="143"/>
        <v>0</v>
      </c>
      <c r="W149" s="141">
        <f t="shared" si="144"/>
        <v>0</v>
      </c>
      <c r="X149" s="63">
        <f>($L149+SUM($W149:W149))*(P$11*P149)</f>
        <v>0</v>
      </c>
      <c r="Y149" s="63">
        <f>($L149+SUM($W149:X149))*(Q$11*Q149)</f>
        <v>0</v>
      </c>
      <c r="Z149" s="63">
        <f>($L149+SUM($W149:Y149))*(R$11*R149)</f>
        <v>-0.0030630136986301328</v>
      </c>
      <c r="AA149" s="63">
        <f>($L149+SUM($W149:Z149))*(S$11*S149)</f>
        <v>-0.006507010583599166</v>
      </c>
      <c r="AB149" s="63">
        <f>($L149+SUM($W149:AA149))*(T$11*T149)</f>
        <v>-0.006976867075930688</v>
      </c>
      <c r="AC149" s="63">
        <f>($L149+SUM($W149:AB149))*(U$11*U149)</f>
        <v>0</v>
      </c>
      <c r="AD149" s="63">
        <f>($L149+SUM($W149:AC149))*(V$11*V149)</f>
        <v>0</v>
      </c>
      <c r="AE149" s="110">
        <f t="shared" si="150"/>
        <v>-0.01654689135815999</v>
      </c>
    </row>
    <row r="150" spans="1:31" ht="12.75">
      <c r="A150" s="3">
        <v>11</v>
      </c>
      <c r="B150" s="15">
        <f t="shared" si="100"/>
        <v>42309</v>
      </c>
      <c r="C150" s="229">
        <f t="shared" si="147"/>
        <v>42341</v>
      </c>
      <c r="D150" s="229">
        <f t="shared" si="147"/>
        <v>42356</v>
      </c>
      <c r="E150" s="30" t="s">
        <v>139</v>
      </c>
      <c r="F150" s="3">
        <v>9</v>
      </c>
      <c r="G150" s="321">
        <v>4</v>
      </c>
      <c r="H150" s="232">
        <f t="shared" si="148"/>
        <v>1.44</v>
      </c>
      <c r="I150" s="232">
        <f t="shared" si="131"/>
        <v>1.34</v>
      </c>
      <c r="J150" s="56">
        <f t="shared" si="101"/>
        <v>5.36</v>
      </c>
      <c r="K150" s="74">
        <f t="shared" si="149"/>
        <v>5.76</v>
      </c>
      <c r="L150" s="77">
        <f t="shared" si="145"/>
        <v>-0.39999999999999947</v>
      </c>
      <c r="M150" s="75">
        <f aca="true" t="shared" si="151" ref="M150:M211">+AE150</f>
        <v>-0.007223226388411983</v>
      </c>
      <c r="N150" s="76">
        <f t="shared" si="146"/>
        <v>-0.40722322638841146</v>
      </c>
      <c r="O150" s="16">
        <f t="shared" si="141"/>
        <v>0</v>
      </c>
      <c r="P150" s="16">
        <f t="shared" si="141"/>
        <v>0</v>
      </c>
      <c r="Q150" s="16">
        <f t="shared" si="141"/>
        <v>0</v>
      </c>
      <c r="R150" s="16">
        <f aca="true" t="shared" si="152" ref="R150:U151">IF($D150&lt;R$8,R$12,IF($D150&lt;S$8,S$8-$D150,0))</f>
        <v>14</v>
      </c>
      <c r="S150" s="16">
        <f t="shared" si="152"/>
        <v>91</v>
      </c>
      <c r="T150" s="16">
        <f t="shared" si="152"/>
        <v>91</v>
      </c>
      <c r="U150" s="16">
        <f t="shared" si="152"/>
        <v>0</v>
      </c>
      <c r="V150" s="106">
        <f t="shared" si="143"/>
        <v>0</v>
      </c>
      <c r="W150" s="141">
        <f t="shared" si="144"/>
        <v>0</v>
      </c>
      <c r="X150" s="63">
        <f>($L150+SUM($W150:W150))*(P$11*P150)</f>
        <v>0</v>
      </c>
      <c r="Y150" s="63">
        <f>($L150+SUM($W150:X150))*(Q$11*Q150)</f>
        <v>0</v>
      </c>
      <c r="Z150" s="63">
        <f>($L150+SUM($W150:Y150))*(R$11*R150)</f>
        <v>-0.0004986301369863007</v>
      </c>
      <c r="AA150" s="63">
        <f>($L150+SUM($W150:Z150))*(S$11*S150)</f>
        <v>-0.003245136160630508</v>
      </c>
      <c r="AB150" s="63">
        <f>($L150+SUM($W150:AA150))*(T$11*T150)</f>
        <v>-0.0034794600907951745</v>
      </c>
      <c r="AC150" s="63">
        <f>($L150+SUM($W150:AB150))*(U$11*U150)</f>
        <v>0</v>
      </c>
      <c r="AD150" s="63">
        <f>($L150+SUM($W150:AC150))*(V$11*V150)</f>
        <v>0</v>
      </c>
      <c r="AE150" s="110">
        <f t="shared" si="150"/>
        <v>-0.007223226388411983</v>
      </c>
    </row>
    <row r="151" spans="1:31" s="69" customFormat="1" ht="12.75">
      <c r="A151" s="3">
        <v>12</v>
      </c>
      <c r="B151" s="83">
        <f t="shared" si="100"/>
        <v>42339</v>
      </c>
      <c r="C151" s="229">
        <f t="shared" si="147"/>
        <v>42375</v>
      </c>
      <c r="D151" s="229">
        <f t="shared" si="147"/>
        <v>42390</v>
      </c>
      <c r="E151" s="84" t="s">
        <v>139</v>
      </c>
      <c r="F151" s="81">
        <v>9</v>
      </c>
      <c r="G151" s="322">
        <v>7</v>
      </c>
      <c r="H151" s="233">
        <f t="shared" si="148"/>
        <v>1.44</v>
      </c>
      <c r="I151" s="233">
        <f t="shared" si="131"/>
        <v>1.34</v>
      </c>
      <c r="J151" s="85">
        <f t="shared" si="101"/>
        <v>9.38</v>
      </c>
      <c r="K151" s="86">
        <f t="shared" si="149"/>
        <v>10.08</v>
      </c>
      <c r="L151" s="87">
        <f t="shared" si="145"/>
        <v>-0.6999999999999993</v>
      </c>
      <c r="M151" s="88">
        <f t="shared" si="151"/>
        <v>-0.010496073634015127</v>
      </c>
      <c r="N151" s="89">
        <f t="shared" si="146"/>
        <v>-0.7104960736340145</v>
      </c>
      <c r="O151" s="81">
        <f t="shared" si="141"/>
        <v>0</v>
      </c>
      <c r="P151" s="81">
        <f t="shared" si="141"/>
        <v>0</v>
      </c>
      <c r="Q151" s="81">
        <f t="shared" si="141"/>
        <v>0</v>
      </c>
      <c r="R151" s="81">
        <f t="shared" si="152"/>
        <v>0</v>
      </c>
      <c r="S151" s="81">
        <f t="shared" si="152"/>
        <v>71</v>
      </c>
      <c r="T151" s="81">
        <f t="shared" si="152"/>
        <v>91</v>
      </c>
      <c r="U151" s="81">
        <f t="shared" si="152"/>
        <v>0</v>
      </c>
      <c r="V151" s="107">
        <f t="shared" si="143"/>
        <v>0</v>
      </c>
      <c r="W151" s="142">
        <f t="shared" si="144"/>
        <v>0</v>
      </c>
      <c r="X151" s="90">
        <f>($L151+SUM($W151:W151))*(P$11*P151)</f>
        <v>0</v>
      </c>
      <c r="Y151" s="90">
        <f>($L151+SUM($W151:X151))*(Q$11*Q151)</f>
        <v>0</v>
      </c>
      <c r="Z151" s="90">
        <f>($L151+SUM($W151:Y151))*(R$11*R151)</f>
        <v>0</v>
      </c>
      <c r="AA151" s="90">
        <f>($L151+SUM($W151:Z151))*(S$11*S151)</f>
        <v>-0.00442534246575342</v>
      </c>
      <c r="AB151" s="90">
        <f>($L151+SUM($W151:AA151))*(T$11*T151)</f>
        <v>-0.006070731168261708</v>
      </c>
      <c r="AC151" s="90">
        <f>($L151+SUM($W151:AB151))*(U$11*U151)</f>
        <v>0</v>
      </c>
      <c r="AD151" s="90">
        <f>($L151+SUM($W151:AC151))*(V$11*V151)</f>
        <v>0</v>
      </c>
      <c r="AE151" s="111">
        <f t="shared" si="150"/>
        <v>-0.010496073634015127</v>
      </c>
    </row>
    <row r="152" spans="1:31" ht="12.75">
      <c r="A152" s="16">
        <v>1</v>
      </c>
      <c r="B152" s="15">
        <f t="shared" si="100"/>
        <v>42005</v>
      </c>
      <c r="C152" s="228">
        <f t="shared" si="147"/>
        <v>42039</v>
      </c>
      <c r="D152" s="228">
        <f t="shared" si="147"/>
        <v>42054</v>
      </c>
      <c r="E152" s="117" t="s">
        <v>140</v>
      </c>
      <c r="F152" s="3">
        <v>9</v>
      </c>
      <c r="G152" s="321">
        <v>2</v>
      </c>
      <c r="H152" s="232">
        <f aca="true" t="shared" si="153" ref="H152:H157">$K$3</f>
        <v>2.3</v>
      </c>
      <c r="I152" s="232">
        <f t="shared" si="131"/>
        <v>1.34</v>
      </c>
      <c r="J152" s="56">
        <f t="shared" si="101"/>
        <v>2.68</v>
      </c>
      <c r="K152" s="57">
        <f t="shared" si="149"/>
        <v>4.6</v>
      </c>
      <c r="L152" s="58">
        <f t="shared" si="145"/>
        <v>-1.9199999999999995</v>
      </c>
      <c r="M152" s="55">
        <f t="shared" si="151"/>
        <v>-0.08773513759889978</v>
      </c>
      <c r="N152" s="29">
        <f t="shared" si="146"/>
        <v>-2.007735137598899</v>
      </c>
      <c r="O152" s="16">
        <f aca="true" t="shared" si="154" ref="O152:O166">IF($D152&lt;O$8,O$12,IF($D152&lt;P$8,P$8-$D152,0))</f>
        <v>41</v>
      </c>
      <c r="P152" s="16">
        <f aca="true" t="shared" si="155" ref="P152:P166">IF($D152&lt;P$8,P$12,IF($D152&lt;Q$8,Q$8-$D152,0))</f>
        <v>91</v>
      </c>
      <c r="Q152" s="16">
        <f aca="true" t="shared" si="156" ref="Q152:Q166">IF($D152&lt;Q$8,Q$12,IF($D152&lt;R$8,R$8-$D152,0))</f>
        <v>92</v>
      </c>
      <c r="R152" s="16">
        <f aca="true" t="shared" si="157" ref="R152:R166">IF($D152&lt;R$8,R$12,IF($D152&lt;S$8,S$8-$D152,0))</f>
        <v>92</v>
      </c>
      <c r="S152" s="16">
        <f aca="true" t="shared" si="158" ref="S152:U153">IF($D152&lt;S$8,S$12,IF($D152&lt;T$8,T$8-$D152,0))</f>
        <v>91</v>
      </c>
      <c r="T152" s="16">
        <f t="shared" si="158"/>
        <v>91</v>
      </c>
      <c r="U152" s="16">
        <f t="shared" si="158"/>
        <v>0</v>
      </c>
      <c r="V152" s="106">
        <f t="shared" si="143"/>
        <v>0</v>
      </c>
      <c r="W152" s="141">
        <f t="shared" si="144"/>
        <v>-0.007009315068493149</v>
      </c>
      <c r="X152" s="63">
        <f>($L152+SUM($W152:W152))*(P$11*P152)</f>
        <v>-0.015614054929630321</v>
      </c>
      <c r="Y152" s="63">
        <f>($L152+SUM($W152:X152))*(Q$11*Q152)</f>
        <v>-0.015913544866559964</v>
      </c>
      <c r="Z152" s="63">
        <f>($L152+SUM($W152:Y152))*(R$11*R152)</f>
        <v>-0.01604390513820658</v>
      </c>
      <c r="AA152" s="63">
        <f>($L152+SUM($W152:Z152))*(S$11*S152)</f>
        <v>-0.015999514452489167</v>
      </c>
      <c r="AB152" s="63">
        <f>($L152+SUM($W152:AA152))*(T$11*T152)</f>
        <v>-0.017154803143520615</v>
      </c>
      <c r="AC152" s="63">
        <f>($L152+SUM($W152:AB152))*(U$11*U152)</f>
        <v>0</v>
      </c>
      <c r="AD152" s="63">
        <f>($L152+SUM($W152:AC152))*(V$11*V152)</f>
        <v>0</v>
      </c>
      <c r="AE152" s="110">
        <f>SUM(W152:AD152)</f>
        <v>-0.08773513759889978</v>
      </c>
    </row>
    <row r="153" spans="1:31" ht="12.75">
      <c r="A153" s="3">
        <v>2</v>
      </c>
      <c r="B153" s="15">
        <f t="shared" si="100"/>
        <v>42036</v>
      </c>
      <c r="C153" s="229">
        <f t="shared" si="147"/>
        <v>42067</v>
      </c>
      <c r="D153" s="229">
        <f t="shared" si="147"/>
        <v>42082</v>
      </c>
      <c r="E153" s="30" t="s">
        <v>140</v>
      </c>
      <c r="F153" s="3">
        <v>9</v>
      </c>
      <c r="G153" s="321">
        <v>2</v>
      </c>
      <c r="H153" s="232">
        <f t="shared" si="153"/>
        <v>2.3</v>
      </c>
      <c r="I153" s="232">
        <f t="shared" si="131"/>
        <v>1.34</v>
      </c>
      <c r="J153" s="56">
        <f t="shared" si="101"/>
        <v>2.68</v>
      </c>
      <c r="K153" s="57">
        <f t="shared" si="149"/>
        <v>4.6</v>
      </c>
      <c r="L153" s="58">
        <f t="shared" si="145"/>
        <v>-1.9199999999999995</v>
      </c>
      <c r="M153" s="55">
        <f t="shared" si="151"/>
        <v>-0.08274775871437551</v>
      </c>
      <c r="N153" s="29">
        <f t="shared" si="146"/>
        <v>-2.002747758714375</v>
      </c>
      <c r="O153" s="16">
        <f t="shared" si="154"/>
        <v>13</v>
      </c>
      <c r="P153" s="16">
        <f t="shared" si="155"/>
        <v>91</v>
      </c>
      <c r="Q153" s="16">
        <f t="shared" si="156"/>
        <v>92</v>
      </c>
      <c r="R153" s="16">
        <f t="shared" si="157"/>
        <v>92</v>
      </c>
      <c r="S153" s="16">
        <f t="shared" si="158"/>
        <v>91</v>
      </c>
      <c r="T153" s="16">
        <f t="shared" si="158"/>
        <v>91</v>
      </c>
      <c r="U153" s="16">
        <f t="shared" si="158"/>
        <v>0</v>
      </c>
      <c r="V153" s="106">
        <f t="shared" si="143"/>
        <v>0</v>
      </c>
      <c r="W153" s="141">
        <f t="shared" si="144"/>
        <v>-0.002222465753424657</v>
      </c>
      <c r="X153" s="63">
        <f>($L153+SUM($W153:W153))*(P$11*P153)</f>
        <v>-0.015575268335522608</v>
      </c>
      <c r="Y153" s="63">
        <f>($L153+SUM($W153:X153))*(Q$11*Q153)</f>
        <v>-0.015874014314865615</v>
      </c>
      <c r="Z153" s="63">
        <f>($L153+SUM($W153:Y153))*(R$11*R153)</f>
        <v>-0.016004050760896983</v>
      </c>
      <c r="AA153" s="63">
        <f>($L153+SUM($W153:Z153))*(S$11*S153)</f>
        <v>-0.01595977034528665</v>
      </c>
      <c r="AB153" s="63">
        <f>($L153+SUM($W153:AA153))*(T$11*T153)</f>
        <v>-0.01711218920437898</v>
      </c>
      <c r="AC153" s="63">
        <f>($L153+SUM($W153:AB153))*(U$11*U153)</f>
        <v>0</v>
      </c>
      <c r="AD153" s="63">
        <f>($L153+SUM($W153:AC153))*(V$11*V153)</f>
        <v>0</v>
      </c>
      <c r="AE153" s="110">
        <f>SUM(W153:AD153)</f>
        <v>-0.08274775871437551</v>
      </c>
    </row>
    <row r="154" spans="1:31" ht="12.75">
      <c r="A154" s="3">
        <v>3</v>
      </c>
      <c r="B154" s="15">
        <f t="shared" si="100"/>
        <v>42064</v>
      </c>
      <c r="C154" s="229">
        <f t="shared" si="147"/>
        <v>42100</v>
      </c>
      <c r="D154" s="229">
        <f t="shared" si="147"/>
        <v>42115</v>
      </c>
      <c r="E154" s="30" t="s">
        <v>140</v>
      </c>
      <c r="F154" s="3">
        <v>9</v>
      </c>
      <c r="G154" s="321">
        <v>1</v>
      </c>
      <c r="H154" s="232">
        <f t="shared" si="153"/>
        <v>2.3</v>
      </c>
      <c r="I154" s="232">
        <f t="shared" si="131"/>
        <v>1.34</v>
      </c>
      <c r="J154" s="56">
        <f t="shared" si="101"/>
        <v>1.34</v>
      </c>
      <c r="K154" s="57">
        <f t="shared" si="149"/>
        <v>2.3</v>
      </c>
      <c r="L154" s="58">
        <f>+J154-K154</f>
        <v>-0.9599999999999997</v>
      </c>
      <c r="M154" s="55">
        <f t="shared" si="151"/>
        <v>-0.03844920487936286</v>
      </c>
      <c r="N154" s="29">
        <f>SUM(L154:M154)</f>
        <v>-0.9984492048793626</v>
      </c>
      <c r="O154" s="16">
        <f aca="true" t="shared" si="159" ref="O154:O161">IF($D154&lt;O$8,O$12,IF($D154&lt;P$8,P$8-$D154,0))</f>
        <v>0</v>
      </c>
      <c r="P154" s="16">
        <f aca="true" t="shared" si="160" ref="P154:P161">IF($D154&lt;P$8,P$12,IF($D154&lt;Q$8,Q$8-$D154,0))</f>
        <v>71</v>
      </c>
      <c r="Q154" s="16">
        <f aca="true" t="shared" si="161" ref="Q154:Q161">IF($D154&lt;Q$8,Q$12,IF($D154&lt;R$8,R$8-$D154,0))</f>
        <v>92</v>
      </c>
      <c r="R154" s="16">
        <f aca="true" t="shared" si="162" ref="R154:R161">IF($D154&lt;R$8,R$12,IF($D154&lt;S$8,S$8-$D154,0))</f>
        <v>92</v>
      </c>
      <c r="S154" s="16">
        <f aca="true" t="shared" si="163" ref="S154:U161">IF($D154&lt;S$8,S$12,IF($D154&lt;T$8,T$8-$D154,0))</f>
        <v>91</v>
      </c>
      <c r="T154" s="16">
        <f t="shared" si="163"/>
        <v>91</v>
      </c>
      <c r="U154" s="16">
        <f t="shared" si="163"/>
        <v>0</v>
      </c>
      <c r="V154" s="106">
        <f aca="true" t="shared" si="164" ref="V154:V161">IF(W$8&lt;V$8,0,IF($D154&lt;V$8,V$12,IF($D154&lt;W$8,W$8-$D154,0)))</f>
        <v>0</v>
      </c>
      <c r="W154" s="141">
        <f aca="true" t="shared" si="165" ref="W154:W161">$L154*O$11*O154</f>
        <v>0</v>
      </c>
      <c r="X154" s="63">
        <f>($L154+SUM($W154:W154))*(P$11*P154)</f>
        <v>-0.006069041095890409</v>
      </c>
      <c r="Y154" s="63">
        <f>($L154+SUM($W154:X154))*(Q$11*Q154)</f>
        <v>-0.007913825843497839</v>
      </c>
      <c r="Z154" s="63">
        <f>($L154+SUM($W154:Y154))*(R$11*R154)</f>
        <v>-0.007978654170270601</v>
      </c>
      <c r="AA154" s="63">
        <f>($L154+SUM($W154:Z154))*(S$11*S154)</f>
        <v>-0.007956578626525521</v>
      </c>
      <c r="AB154" s="63">
        <f>($L154+SUM($W154:AA154))*(T$11*T154)</f>
        <v>-0.008531105143178494</v>
      </c>
      <c r="AC154" s="63">
        <f>($L154+SUM($W154:AB154))*(U$11*U154)</f>
        <v>0</v>
      </c>
      <c r="AD154" s="63">
        <f>($L154+SUM($W154:AC154))*(V$11*V154)</f>
        <v>0</v>
      </c>
      <c r="AE154" s="110">
        <f aca="true" t="shared" si="166" ref="AE154:AE161">SUM(W154:AD154)</f>
        <v>-0.03844920487936286</v>
      </c>
    </row>
    <row r="155" spans="1:31" ht="12.75">
      <c r="A155" s="16">
        <v>4</v>
      </c>
      <c r="B155" s="15">
        <f t="shared" si="100"/>
        <v>42095</v>
      </c>
      <c r="C155" s="229">
        <f t="shared" si="147"/>
        <v>42129</v>
      </c>
      <c r="D155" s="229">
        <f t="shared" si="147"/>
        <v>42144</v>
      </c>
      <c r="E155" s="30" t="s">
        <v>140</v>
      </c>
      <c r="F155" s="3">
        <v>9</v>
      </c>
      <c r="G155" s="321">
        <v>1</v>
      </c>
      <c r="H155" s="232">
        <f t="shared" si="153"/>
        <v>2.3</v>
      </c>
      <c r="I155" s="232">
        <f t="shared" si="131"/>
        <v>1.34</v>
      </c>
      <c r="J155" s="56">
        <f t="shared" si="101"/>
        <v>1.34</v>
      </c>
      <c r="K155" s="57">
        <f t="shared" si="149"/>
        <v>2.3</v>
      </c>
      <c r="L155" s="58">
        <f aca="true" t="shared" si="167" ref="L155:L165">+J155-K155</f>
        <v>-0.9599999999999997</v>
      </c>
      <c r="M155" s="55">
        <f t="shared" si="151"/>
        <v>-0.03588721424318256</v>
      </c>
      <c r="N155" s="29">
        <f aca="true" t="shared" si="168" ref="N155:N165">SUM(L155:M155)</f>
        <v>-0.9958872142431823</v>
      </c>
      <c r="O155" s="16">
        <f t="shared" si="159"/>
        <v>0</v>
      </c>
      <c r="P155" s="16">
        <f t="shared" si="160"/>
        <v>42</v>
      </c>
      <c r="Q155" s="16">
        <f t="shared" si="161"/>
        <v>92</v>
      </c>
      <c r="R155" s="16">
        <f t="shared" si="162"/>
        <v>92</v>
      </c>
      <c r="S155" s="16">
        <f t="shared" si="163"/>
        <v>91</v>
      </c>
      <c r="T155" s="16">
        <f t="shared" si="163"/>
        <v>91</v>
      </c>
      <c r="U155" s="16">
        <f t="shared" si="163"/>
        <v>0</v>
      </c>
      <c r="V155" s="106">
        <f t="shared" si="164"/>
        <v>0</v>
      </c>
      <c r="W155" s="141">
        <f t="shared" si="165"/>
        <v>0</v>
      </c>
      <c r="X155" s="63">
        <f>($L155+SUM($W155:W155))*(P$11*P155)</f>
        <v>-0.003590136986301369</v>
      </c>
      <c r="Y155" s="63">
        <f>($L155+SUM($W155:X155))*(Q$11*Q155)</f>
        <v>-0.007893519204353534</v>
      </c>
      <c r="Z155" s="63">
        <f>($L155+SUM($W155:Y155))*(R$11*R155)</f>
        <v>-0.007958181183589198</v>
      </c>
      <c r="AA155" s="63">
        <f>($L155+SUM($W155:Z155))*(S$11*S155)</f>
        <v>-0.007936162285025552</v>
      </c>
      <c r="AB155" s="63">
        <f>($L155+SUM($W155:AA155))*(T$11*T155)</f>
        <v>-0.008509214583912903</v>
      </c>
      <c r="AC155" s="63">
        <f>($L155+SUM($W155:AB155))*(U$11*U155)</f>
        <v>0</v>
      </c>
      <c r="AD155" s="63">
        <f>($L155+SUM($W155:AC155))*(V$11*V155)</f>
        <v>0</v>
      </c>
      <c r="AE155" s="110">
        <f t="shared" si="166"/>
        <v>-0.03588721424318256</v>
      </c>
    </row>
    <row r="156" spans="1:31" ht="12.75">
      <c r="A156" s="3">
        <v>5</v>
      </c>
      <c r="B156" s="15">
        <f t="shared" si="100"/>
        <v>42125</v>
      </c>
      <c r="C156" s="229">
        <f t="shared" si="147"/>
        <v>42158</v>
      </c>
      <c r="D156" s="229">
        <f t="shared" si="147"/>
        <v>42173</v>
      </c>
      <c r="E156" s="30" t="s">
        <v>140</v>
      </c>
      <c r="F156" s="3">
        <v>9</v>
      </c>
      <c r="G156" s="321">
        <v>1</v>
      </c>
      <c r="H156" s="232">
        <f t="shared" si="153"/>
        <v>2.3</v>
      </c>
      <c r="I156" s="232">
        <f t="shared" si="131"/>
        <v>1.34</v>
      </c>
      <c r="J156" s="56">
        <f t="shared" si="101"/>
        <v>1.34</v>
      </c>
      <c r="K156" s="57">
        <f t="shared" si="149"/>
        <v>2.3</v>
      </c>
      <c r="L156" s="58">
        <f t="shared" si="167"/>
        <v>-0.9599999999999997</v>
      </c>
      <c r="M156" s="55">
        <f t="shared" si="151"/>
        <v>-0.03332522360700224</v>
      </c>
      <c r="N156" s="29">
        <f t="shared" si="168"/>
        <v>-0.993325223607002</v>
      </c>
      <c r="O156" s="16">
        <f t="shared" si="159"/>
        <v>0</v>
      </c>
      <c r="P156" s="16">
        <f t="shared" si="160"/>
        <v>13</v>
      </c>
      <c r="Q156" s="16">
        <f t="shared" si="161"/>
        <v>92</v>
      </c>
      <c r="R156" s="16">
        <f t="shared" si="162"/>
        <v>92</v>
      </c>
      <c r="S156" s="16">
        <f t="shared" si="163"/>
        <v>91</v>
      </c>
      <c r="T156" s="16">
        <f t="shared" si="163"/>
        <v>91</v>
      </c>
      <c r="U156" s="16">
        <f t="shared" si="163"/>
        <v>0</v>
      </c>
      <c r="V156" s="106">
        <f t="shared" si="164"/>
        <v>0</v>
      </c>
      <c r="W156" s="141">
        <f t="shared" si="165"/>
        <v>0</v>
      </c>
      <c r="X156" s="63">
        <f>($L156+SUM($W156:W156))*(P$11*P156)</f>
        <v>-0.0011112328767123284</v>
      </c>
      <c r="Y156" s="63">
        <f>($L156+SUM($W156:X156))*(Q$11*Q156)</f>
        <v>-0.00787321256520923</v>
      </c>
      <c r="Z156" s="63">
        <f>($L156+SUM($W156:Y156))*(R$11*R156)</f>
        <v>-0.007937708196907792</v>
      </c>
      <c r="AA156" s="63">
        <f>($L156+SUM($W156:Z156))*(S$11*S156)</f>
        <v>-0.00791574594352558</v>
      </c>
      <c r="AB156" s="63">
        <f>($L156+SUM($W156:AA156))*(T$11*T156)</f>
        <v>-0.008487324024647313</v>
      </c>
      <c r="AC156" s="63">
        <f>($L156+SUM($W156:AB156))*(U$11*U156)</f>
        <v>0</v>
      </c>
      <c r="AD156" s="63">
        <f>($L156+SUM($W156:AC156))*(V$11*V156)</f>
        <v>0</v>
      </c>
      <c r="AE156" s="110">
        <f t="shared" si="166"/>
        <v>-0.03332522360700224</v>
      </c>
    </row>
    <row r="157" spans="1:31" ht="12.75">
      <c r="A157" s="3">
        <v>6</v>
      </c>
      <c r="B157" s="15">
        <f t="shared" si="100"/>
        <v>42156</v>
      </c>
      <c r="C157" s="229">
        <f t="shared" si="147"/>
        <v>42191</v>
      </c>
      <c r="D157" s="229">
        <f t="shared" si="147"/>
        <v>42206</v>
      </c>
      <c r="E157" s="30" t="s">
        <v>140</v>
      </c>
      <c r="F157" s="3">
        <v>9</v>
      </c>
      <c r="G157" s="321">
        <v>1</v>
      </c>
      <c r="H157" s="232">
        <f t="shared" si="153"/>
        <v>2.3</v>
      </c>
      <c r="I157" s="232">
        <f t="shared" si="131"/>
        <v>1.34</v>
      </c>
      <c r="J157" s="56">
        <f t="shared" si="101"/>
        <v>1.34</v>
      </c>
      <c r="K157" s="57">
        <f t="shared" si="149"/>
        <v>2.3</v>
      </c>
      <c r="L157" s="77">
        <f t="shared" si="167"/>
        <v>-0.9599999999999997</v>
      </c>
      <c r="M157" s="78">
        <f t="shared" si="151"/>
        <v>-0.03042421132417033</v>
      </c>
      <c r="N157" s="76">
        <f t="shared" si="168"/>
        <v>-0.99042421132417</v>
      </c>
      <c r="O157" s="16">
        <f t="shared" si="159"/>
        <v>0</v>
      </c>
      <c r="P157" s="16">
        <f t="shared" si="160"/>
        <v>0</v>
      </c>
      <c r="Q157" s="16">
        <f t="shared" si="161"/>
        <v>72</v>
      </c>
      <c r="R157" s="16">
        <f t="shared" si="162"/>
        <v>92</v>
      </c>
      <c r="S157" s="16">
        <f t="shared" si="163"/>
        <v>91</v>
      </c>
      <c r="T157" s="16">
        <f t="shared" si="163"/>
        <v>91</v>
      </c>
      <c r="U157" s="16">
        <f t="shared" si="163"/>
        <v>0</v>
      </c>
      <c r="V157" s="106">
        <f t="shared" si="164"/>
        <v>0</v>
      </c>
      <c r="W157" s="141">
        <f t="shared" si="165"/>
        <v>0</v>
      </c>
      <c r="X157" s="63">
        <f>($L157+SUM($W157:W157))*(P$11*P157)</f>
        <v>0</v>
      </c>
      <c r="Y157" s="63">
        <f>($L157+SUM($W157:X157))*(Q$11*Q157)</f>
        <v>-0.006154520547945203</v>
      </c>
      <c r="Z157" s="63">
        <f>($L157+SUM($W157:Y157))*(R$11*R157)</f>
        <v>-0.007914526072433849</v>
      </c>
      <c r="AA157" s="63">
        <f>($L157+SUM($W157:Z157))*(S$11*S157)</f>
        <v>-0.007892627959944576</v>
      </c>
      <c r="AB157" s="63">
        <f>($L157+SUM($W157:AA157))*(T$11*T157)</f>
        <v>-0.008462536743846701</v>
      </c>
      <c r="AC157" s="63">
        <f>($L157+SUM($W157:AB157))*(U$11*U157)</f>
        <v>0</v>
      </c>
      <c r="AD157" s="63">
        <f>($L157+SUM($W157:AC157))*(V$11*V157)</f>
        <v>0</v>
      </c>
      <c r="AE157" s="110">
        <f t="shared" si="166"/>
        <v>-0.03042421132417033</v>
      </c>
    </row>
    <row r="158" spans="1:31" ht="12.75">
      <c r="A158" s="16">
        <v>7</v>
      </c>
      <c r="B158" s="15">
        <f t="shared" si="100"/>
        <v>42186</v>
      </c>
      <c r="C158" s="229">
        <f t="shared" si="147"/>
        <v>42221</v>
      </c>
      <c r="D158" s="229">
        <f t="shared" si="147"/>
        <v>42236</v>
      </c>
      <c r="E158" s="30" t="s">
        <v>140</v>
      </c>
      <c r="F158" s="3">
        <v>9</v>
      </c>
      <c r="G158" s="321">
        <v>3</v>
      </c>
      <c r="H158" s="232">
        <f aca="true" t="shared" si="169" ref="H158:H163">$K$8</f>
        <v>1.44</v>
      </c>
      <c r="I158" s="232">
        <f t="shared" si="131"/>
        <v>1.34</v>
      </c>
      <c r="J158" s="56">
        <f t="shared" si="101"/>
        <v>4.0200000000000005</v>
      </c>
      <c r="K158" s="74">
        <f t="shared" si="149"/>
        <v>4.32</v>
      </c>
      <c r="L158" s="77">
        <f t="shared" si="167"/>
        <v>-0.2999999999999998</v>
      </c>
      <c r="M158" s="75">
        <f t="shared" si="151"/>
        <v>-0.00868606585671624</v>
      </c>
      <c r="N158" s="76">
        <f t="shared" si="168"/>
        <v>-0.30868606585671604</v>
      </c>
      <c r="O158" s="16">
        <f t="shared" si="159"/>
        <v>0</v>
      </c>
      <c r="P158" s="16">
        <f t="shared" si="160"/>
        <v>0</v>
      </c>
      <c r="Q158" s="16">
        <f t="shared" si="161"/>
        <v>42</v>
      </c>
      <c r="R158" s="16">
        <f t="shared" si="162"/>
        <v>92</v>
      </c>
      <c r="S158" s="16">
        <f t="shared" si="163"/>
        <v>91</v>
      </c>
      <c r="T158" s="16">
        <f t="shared" si="163"/>
        <v>91</v>
      </c>
      <c r="U158" s="16">
        <f t="shared" si="163"/>
        <v>0</v>
      </c>
      <c r="V158" s="106">
        <f t="shared" si="164"/>
        <v>0</v>
      </c>
      <c r="W158" s="141">
        <f t="shared" si="165"/>
        <v>0</v>
      </c>
      <c r="X158" s="63">
        <f>($L158+SUM($W158:W158))*(P$11*P158)</f>
        <v>0</v>
      </c>
      <c r="Y158" s="63">
        <f>($L158+SUM($W158:X158))*(Q$11*Q158)</f>
        <v>-0.0011219178082191774</v>
      </c>
      <c r="Z158" s="63">
        <f>($L158+SUM($W158:Y158))*(R$11*R158)</f>
        <v>-0.0024667247513604786</v>
      </c>
      <c r="AA158" s="63">
        <f>($L158+SUM($W158:Z158))*(S$11*S158)</f>
        <v>-0.0024598997544382365</v>
      </c>
      <c r="AB158" s="63">
        <f>($L158+SUM($W158:AA158))*(T$11*T158)</f>
        <v>-0.002637523542698348</v>
      </c>
      <c r="AC158" s="63">
        <f>($L158+SUM($W158:AB158))*(U$11*U158)</f>
        <v>0</v>
      </c>
      <c r="AD158" s="63">
        <f>($L158+SUM($W158:AC158))*(V$11*V158)</f>
        <v>0</v>
      </c>
      <c r="AE158" s="110">
        <f t="shared" si="166"/>
        <v>-0.00868606585671624</v>
      </c>
    </row>
    <row r="159" spans="1:31" ht="12.75">
      <c r="A159" s="3">
        <v>8</v>
      </c>
      <c r="B159" s="15">
        <f t="shared" si="100"/>
        <v>42217</v>
      </c>
      <c r="C159" s="229">
        <f t="shared" si="147"/>
        <v>42250</v>
      </c>
      <c r="D159" s="229">
        <f t="shared" si="147"/>
        <v>42265</v>
      </c>
      <c r="E159" s="30" t="s">
        <v>140</v>
      </c>
      <c r="F159" s="3">
        <v>9</v>
      </c>
      <c r="G159" s="321">
        <v>3</v>
      </c>
      <c r="H159" s="232">
        <f t="shared" si="169"/>
        <v>1.44</v>
      </c>
      <c r="I159" s="232">
        <f t="shared" si="131"/>
        <v>1.34</v>
      </c>
      <c r="J159" s="56">
        <f t="shared" si="101"/>
        <v>4.0200000000000005</v>
      </c>
      <c r="K159" s="74">
        <f t="shared" si="149"/>
        <v>4.32</v>
      </c>
      <c r="L159" s="77">
        <f t="shared" si="167"/>
        <v>-0.2999999999999998</v>
      </c>
      <c r="M159" s="75">
        <f t="shared" si="151"/>
        <v>-0.007891949014032156</v>
      </c>
      <c r="N159" s="76">
        <f t="shared" si="168"/>
        <v>-0.307891949014032</v>
      </c>
      <c r="O159" s="16">
        <f t="shared" si="159"/>
        <v>0</v>
      </c>
      <c r="P159" s="16">
        <f t="shared" si="160"/>
        <v>0</v>
      </c>
      <c r="Q159" s="16">
        <f t="shared" si="161"/>
        <v>13</v>
      </c>
      <c r="R159" s="16">
        <f t="shared" si="162"/>
        <v>92</v>
      </c>
      <c r="S159" s="16">
        <f t="shared" si="163"/>
        <v>91</v>
      </c>
      <c r="T159" s="16">
        <f t="shared" si="163"/>
        <v>91</v>
      </c>
      <c r="U159" s="16">
        <f t="shared" si="163"/>
        <v>0</v>
      </c>
      <c r="V159" s="106">
        <f t="shared" si="164"/>
        <v>0</v>
      </c>
      <c r="W159" s="141">
        <f t="shared" si="165"/>
        <v>0</v>
      </c>
      <c r="X159" s="63">
        <f>($L159+SUM($W159:W159))*(P$11*P159)</f>
        <v>0</v>
      </c>
      <c r="Y159" s="63">
        <f>($L159+SUM($W159:X159))*(Q$11*Q159)</f>
        <v>-0.00034726027397260253</v>
      </c>
      <c r="Z159" s="63">
        <f>($L159+SUM($W159:Y159))*(R$11*R159)</f>
        <v>-0.0024603789266278834</v>
      </c>
      <c r="AA159" s="63">
        <f>($L159+SUM($W159:Z159))*(S$11*S159)</f>
        <v>-0.0024535714874952754</v>
      </c>
      <c r="AB159" s="63">
        <f>($L159+SUM($W159:AA159))*(T$11*T159)</f>
        <v>-0.0026307383259363943</v>
      </c>
      <c r="AC159" s="63">
        <f>($L159+SUM($W159:AB159))*(U$11*U159)</f>
        <v>0</v>
      </c>
      <c r="AD159" s="63">
        <f>($L159+SUM($W159:AC159))*(V$11*V159)</f>
        <v>0</v>
      </c>
      <c r="AE159" s="110">
        <f t="shared" si="166"/>
        <v>-0.007891949014032156</v>
      </c>
    </row>
    <row r="160" spans="1:31" ht="12.75">
      <c r="A160" s="3">
        <v>9</v>
      </c>
      <c r="B160" s="15">
        <f t="shared" si="100"/>
        <v>42248</v>
      </c>
      <c r="C160" s="229">
        <f t="shared" si="147"/>
        <v>42282</v>
      </c>
      <c r="D160" s="229">
        <f t="shared" si="147"/>
        <v>42297</v>
      </c>
      <c r="E160" s="30" t="s">
        <v>140</v>
      </c>
      <c r="F160" s="3">
        <v>9</v>
      </c>
      <c r="G160" s="321">
        <v>2</v>
      </c>
      <c r="H160" s="232">
        <f t="shared" si="169"/>
        <v>1.44</v>
      </c>
      <c r="I160" s="232">
        <f aca="true" t="shared" si="170" ref="I160:I191">$J$3</f>
        <v>1.34</v>
      </c>
      <c r="J160" s="56">
        <f t="shared" si="101"/>
        <v>2.68</v>
      </c>
      <c r="K160" s="74">
        <f t="shared" si="149"/>
        <v>2.88</v>
      </c>
      <c r="L160" s="77">
        <f t="shared" si="167"/>
        <v>-0.19999999999999973</v>
      </c>
      <c r="M160" s="75">
        <f t="shared" si="151"/>
        <v>-0.004679939714023451</v>
      </c>
      <c r="N160" s="76">
        <f t="shared" si="168"/>
        <v>-0.20467993971402318</v>
      </c>
      <c r="O160" s="16">
        <f t="shared" si="159"/>
        <v>0</v>
      </c>
      <c r="P160" s="16">
        <f t="shared" si="160"/>
        <v>0</v>
      </c>
      <c r="Q160" s="16">
        <f t="shared" si="161"/>
        <v>0</v>
      </c>
      <c r="R160" s="16">
        <f t="shared" si="162"/>
        <v>73</v>
      </c>
      <c r="S160" s="16">
        <f t="shared" si="163"/>
        <v>91</v>
      </c>
      <c r="T160" s="16">
        <f t="shared" si="163"/>
        <v>91</v>
      </c>
      <c r="U160" s="16">
        <f t="shared" si="163"/>
        <v>0</v>
      </c>
      <c r="V160" s="106">
        <f t="shared" si="164"/>
        <v>0</v>
      </c>
      <c r="W160" s="141">
        <f t="shared" si="165"/>
        <v>0</v>
      </c>
      <c r="X160" s="63">
        <f>($L160+SUM($W160:W160))*(P$11*P160)</f>
        <v>0</v>
      </c>
      <c r="Y160" s="63">
        <f>($L160+SUM($W160:X160))*(Q$11*Q160)</f>
        <v>0</v>
      </c>
      <c r="Z160" s="63">
        <f>($L160+SUM($W160:Y160))*(R$11*R160)</f>
        <v>-0.0012999999999999982</v>
      </c>
      <c r="AA160" s="63">
        <f>($L160+SUM($W160:Z160))*(S$11*S160)</f>
        <v>-0.0016310815068493129</v>
      </c>
      <c r="AB160" s="63">
        <f>($L160+SUM($W160:AA160))*(T$11*T160)</f>
        <v>-0.0017488582071741394</v>
      </c>
      <c r="AC160" s="63">
        <f>($L160+SUM($W160:AB160))*(U$11*U160)</f>
        <v>0</v>
      </c>
      <c r="AD160" s="63">
        <f>($L160+SUM($W160:AC160))*(V$11*V160)</f>
        <v>0</v>
      </c>
      <c r="AE160" s="110">
        <f t="shared" si="166"/>
        <v>-0.004679939714023451</v>
      </c>
    </row>
    <row r="161" spans="1:31" ht="12.75">
      <c r="A161" s="16">
        <v>10</v>
      </c>
      <c r="B161" s="15">
        <f aca="true" t="shared" si="171" ref="B161:B223">DATE($N$1,A161,1)</f>
        <v>42278</v>
      </c>
      <c r="C161" s="229">
        <f t="shared" si="147"/>
        <v>42312</v>
      </c>
      <c r="D161" s="229">
        <f t="shared" si="147"/>
        <v>42327</v>
      </c>
      <c r="E161" s="30" t="s">
        <v>140</v>
      </c>
      <c r="F161" s="3">
        <v>9</v>
      </c>
      <c r="G161" s="321">
        <v>1</v>
      </c>
      <c r="H161" s="232">
        <f t="shared" si="169"/>
        <v>1.44</v>
      </c>
      <c r="I161" s="232">
        <f t="shared" si="170"/>
        <v>1.34</v>
      </c>
      <c r="J161" s="56">
        <f aca="true" t="shared" si="172" ref="J161:J223">+$G161*I161</f>
        <v>1.34</v>
      </c>
      <c r="K161" s="74">
        <f t="shared" si="149"/>
        <v>1.44</v>
      </c>
      <c r="L161" s="77">
        <f t="shared" si="167"/>
        <v>-0.09999999999999987</v>
      </c>
      <c r="M161" s="75">
        <f t="shared" si="151"/>
        <v>-0.0020683614197699986</v>
      </c>
      <c r="N161" s="76">
        <f t="shared" si="168"/>
        <v>-0.10206836141976987</v>
      </c>
      <c r="O161" s="16">
        <f t="shared" si="159"/>
        <v>0</v>
      </c>
      <c r="P161" s="16">
        <f t="shared" si="160"/>
        <v>0</v>
      </c>
      <c r="Q161" s="16">
        <f t="shared" si="161"/>
        <v>0</v>
      </c>
      <c r="R161" s="16">
        <f t="shared" si="162"/>
        <v>43</v>
      </c>
      <c r="S161" s="16">
        <f t="shared" si="163"/>
        <v>91</v>
      </c>
      <c r="T161" s="16">
        <f t="shared" si="163"/>
        <v>91</v>
      </c>
      <c r="U161" s="16">
        <f t="shared" si="163"/>
        <v>0</v>
      </c>
      <c r="V161" s="106">
        <f t="shared" si="164"/>
        <v>0</v>
      </c>
      <c r="W161" s="141">
        <f t="shared" si="165"/>
        <v>0</v>
      </c>
      <c r="X161" s="63">
        <f>($L161+SUM($W161:W161))*(P$11*P161)</f>
        <v>0</v>
      </c>
      <c r="Y161" s="63">
        <f>($L161+SUM($W161:X161))*(Q$11*Q161)</f>
        <v>0</v>
      </c>
      <c r="Z161" s="63">
        <f>($L161+SUM($W161:Y161))*(R$11*R161)</f>
        <v>-0.0003828767123287666</v>
      </c>
      <c r="AA161" s="63">
        <f>($L161+SUM($W161:Z161))*(S$11*S161)</f>
        <v>-0.0008133763229498958</v>
      </c>
      <c r="AB161" s="63">
        <f>($L161+SUM($W161:AA161))*(T$11*T161)</f>
        <v>-0.000872108384491336</v>
      </c>
      <c r="AC161" s="63">
        <f>($L161+SUM($W161:AB161))*(U$11*U161)</f>
        <v>0</v>
      </c>
      <c r="AD161" s="63">
        <f>($L161+SUM($W161:AC161))*(V$11*V161)</f>
        <v>0</v>
      </c>
      <c r="AE161" s="110">
        <f t="shared" si="166"/>
        <v>-0.0020683614197699986</v>
      </c>
    </row>
    <row r="162" spans="1:31" ht="12.75">
      <c r="A162" s="3">
        <v>11</v>
      </c>
      <c r="B162" s="15">
        <f t="shared" si="171"/>
        <v>42309</v>
      </c>
      <c r="C162" s="229">
        <f t="shared" si="147"/>
        <v>42341</v>
      </c>
      <c r="D162" s="229">
        <f t="shared" si="147"/>
        <v>42356</v>
      </c>
      <c r="E162" s="30" t="s">
        <v>140</v>
      </c>
      <c r="F162" s="3">
        <v>9</v>
      </c>
      <c r="G162" s="321">
        <v>1</v>
      </c>
      <c r="H162" s="232">
        <f t="shared" si="169"/>
        <v>1.44</v>
      </c>
      <c r="I162" s="232">
        <f t="shared" si="170"/>
        <v>1.34</v>
      </c>
      <c r="J162" s="56">
        <f t="shared" si="172"/>
        <v>1.34</v>
      </c>
      <c r="K162" s="74">
        <f t="shared" si="149"/>
        <v>1.44</v>
      </c>
      <c r="L162" s="77">
        <f t="shared" si="167"/>
        <v>-0.09999999999999987</v>
      </c>
      <c r="M162" s="75">
        <f t="shared" si="151"/>
        <v>-0.0018058065971029958</v>
      </c>
      <c r="N162" s="76">
        <f t="shared" si="168"/>
        <v>-0.10180580659710287</v>
      </c>
      <c r="O162" s="16">
        <f t="shared" si="154"/>
        <v>0</v>
      </c>
      <c r="P162" s="16">
        <f t="shared" si="155"/>
        <v>0</v>
      </c>
      <c r="Q162" s="16">
        <f t="shared" si="156"/>
        <v>0</v>
      </c>
      <c r="R162" s="16">
        <f t="shared" si="157"/>
        <v>14</v>
      </c>
      <c r="S162" s="16">
        <f aca="true" t="shared" si="173" ref="S162:U166">IF($D162&lt;S$8,S$12,IF($D162&lt;T$8,T$8-$D162,0))</f>
        <v>91</v>
      </c>
      <c r="T162" s="16">
        <f t="shared" si="173"/>
        <v>91</v>
      </c>
      <c r="U162" s="16">
        <f t="shared" si="173"/>
        <v>0</v>
      </c>
      <c r="V162" s="106">
        <f t="shared" si="143"/>
        <v>0</v>
      </c>
      <c r="W162" s="141">
        <f t="shared" si="144"/>
        <v>0</v>
      </c>
      <c r="X162" s="63">
        <f>($L162+SUM($W162:W162))*(P$11*P162)</f>
        <v>0</v>
      </c>
      <c r="Y162" s="63">
        <f>($L162+SUM($W162:X162))*(Q$11*Q162)</f>
        <v>0</v>
      </c>
      <c r="Z162" s="63">
        <f>($L162+SUM($W162:Y162))*(R$11*R162)</f>
        <v>-0.00012465753424657517</v>
      </c>
      <c r="AA162" s="63">
        <f>($L162+SUM($W162:Z162))*(S$11*S162)</f>
        <v>-0.000811284040157627</v>
      </c>
      <c r="AB162" s="63">
        <f>($L162+SUM($W162:AA162))*(T$11*T162)</f>
        <v>-0.0008698650226987936</v>
      </c>
      <c r="AC162" s="63">
        <f>($L162+SUM($W162:AB162))*(U$11*U162)</f>
        <v>0</v>
      </c>
      <c r="AD162" s="63">
        <f>($L162+SUM($W162:AC162))*(V$11*V162)</f>
        <v>0</v>
      </c>
      <c r="AE162" s="110">
        <f aca="true" t="shared" si="174" ref="AE162:AE175">SUM(W162:AD162)</f>
        <v>-0.0018058065971029958</v>
      </c>
    </row>
    <row r="163" spans="1:31" s="69" customFormat="1" ht="12.75">
      <c r="A163" s="3">
        <v>12</v>
      </c>
      <c r="B163" s="83">
        <f t="shared" si="171"/>
        <v>42339</v>
      </c>
      <c r="C163" s="229">
        <f t="shared" si="147"/>
        <v>42375</v>
      </c>
      <c r="D163" s="229">
        <f t="shared" si="147"/>
        <v>42390</v>
      </c>
      <c r="E163" s="84" t="s">
        <v>140</v>
      </c>
      <c r="F163" s="81">
        <v>9</v>
      </c>
      <c r="G163" s="322">
        <v>2</v>
      </c>
      <c r="H163" s="233">
        <f t="shared" si="169"/>
        <v>1.44</v>
      </c>
      <c r="I163" s="233">
        <f t="shared" si="170"/>
        <v>1.34</v>
      </c>
      <c r="J163" s="85">
        <f t="shared" si="172"/>
        <v>2.68</v>
      </c>
      <c r="K163" s="86">
        <f t="shared" si="149"/>
        <v>2.88</v>
      </c>
      <c r="L163" s="87">
        <f t="shared" si="167"/>
        <v>-0.19999999999999973</v>
      </c>
      <c r="M163" s="88">
        <f t="shared" si="151"/>
        <v>-0.002998878181147178</v>
      </c>
      <c r="N163" s="89">
        <f t="shared" si="168"/>
        <v>-0.20299887818114692</v>
      </c>
      <c r="O163" s="81">
        <f t="shared" si="154"/>
        <v>0</v>
      </c>
      <c r="P163" s="81">
        <f t="shared" si="155"/>
        <v>0</v>
      </c>
      <c r="Q163" s="81">
        <f t="shared" si="156"/>
        <v>0</v>
      </c>
      <c r="R163" s="81">
        <f t="shared" si="157"/>
        <v>0</v>
      </c>
      <c r="S163" s="81">
        <f t="shared" si="173"/>
        <v>71</v>
      </c>
      <c r="T163" s="81">
        <f t="shared" si="173"/>
        <v>91</v>
      </c>
      <c r="U163" s="81">
        <f t="shared" si="173"/>
        <v>0</v>
      </c>
      <c r="V163" s="107">
        <f t="shared" si="143"/>
        <v>0</v>
      </c>
      <c r="W163" s="142">
        <f t="shared" si="144"/>
        <v>0</v>
      </c>
      <c r="X163" s="90">
        <f>($L163+SUM($W163:W163))*(P$11*P163)</f>
        <v>0</v>
      </c>
      <c r="Y163" s="90">
        <f>($L163+SUM($W163:X163))*(Q$11*Q163)</f>
        <v>0</v>
      </c>
      <c r="Z163" s="90">
        <f>($L163+SUM($W163:Y163))*(R$11*R163)</f>
        <v>0</v>
      </c>
      <c r="AA163" s="90">
        <f>($L163+SUM($W163:Z163))*(S$11*S163)</f>
        <v>-0.0012643835616438339</v>
      </c>
      <c r="AB163" s="90">
        <f>($L163+SUM($W163:AA163))*(T$11*T163)</f>
        <v>-0.0017344946195033443</v>
      </c>
      <c r="AC163" s="90">
        <f>($L163+SUM($W163:AB163))*(U$11*U163)</f>
        <v>0</v>
      </c>
      <c r="AD163" s="90">
        <f>($L163+SUM($W163:AC163))*(V$11*V163)</f>
        <v>0</v>
      </c>
      <c r="AE163" s="111">
        <f t="shared" si="174"/>
        <v>-0.002998878181147178</v>
      </c>
    </row>
    <row r="164" spans="1:31" ht="12.75">
      <c r="A164" s="16">
        <v>1</v>
      </c>
      <c r="B164" s="15">
        <f t="shared" si="171"/>
        <v>42005</v>
      </c>
      <c r="C164" s="228">
        <f aca="true" t="shared" si="175" ref="C164:D183">+C152</f>
        <v>42039</v>
      </c>
      <c r="D164" s="228">
        <f t="shared" si="175"/>
        <v>42054</v>
      </c>
      <c r="E164" s="117" t="s">
        <v>204</v>
      </c>
      <c r="F164" s="16">
        <v>9</v>
      </c>
      <c r="G164" s="321">
        <v>112</v>
      </c>
      <c r="H164" s="232">
        <f aca="true" t="shared" si="176" ref="H164:H169">$K$3</f>
        <v>2.3</v>
      </c>
      <c r="I164" s="232">
        <f t="shared" si="170"/>
        <v>1.34</v>
      </c>
      <c r="J164" s="56">
        <f t="shared" si="172"/>
        <v>150.08</v>
      </c>
      <c r="K164" s="57">
        <f t="shared" si="149"/>
        <v>257.59999999999997</v>
      </c>
      <c r="L164" s="58">
        <f t="shared" si="167"/>
        <v>-107.51999999999995</v>
      </c>
      <c r="M164" s="55">
        <f t="shared" si="151"/>
        <v>-4.913167705538388</v>
      </c>
      <c r="N164" s="29">
        <f t="shared" si="168"/>
        <v>-112.43316770553834</v>
      </c>
      <c r="O164" s="16">
        <f t="shared" si="154"/>
        <v>41</v>
      </c>
      <c r="P164" s="16">
        <f t="shared" si="155"/>
        <v>91</v>
      </c>
      <c r="Q164" s="16">
        <f t="shared" si="156"/>
        <v>92</v>
      </c>
      <c r="R164" s="16">
        <f t="shared" si="157"/>
        <v>92</v>
      </c>
      <c r="S164" s="16">
        <f t="shared" si="173"/>
        <v>91</v>
      </c>
      <c r="T164" s="16">
        <f t="shared" si="173"/>
        <v>91</v>
      </c>
      <c r="U164" s="16">
        <f t="shared" si="173"/>
        <v>0</v>
      </c>
      <c r="V164" s="106">
        <f aca="true" t="shared" si="177" ref="V164:V171">IF(W$8&lt;V$8,0,IF($D164&lt;V$8,V$12,IF($D164&lt;W$8,W$8-$D164,0)))</f>
        <v>0</v>
      </c>
      <c r="W164" s="141">
        <f aca="true" t="shared" si="178" ref="W164:W171">$L164*O$11*O164</f>
        <v>-0.3925216438356163</v>
      </c>
      <c r="X164" s="63">
        <f>($L164+SUM($W164:W164))*(P$11*P164)</f>
        <v>-0.8743870760592979</v>
      </c>
      <c r="Y164" s="63">
        <f>($L164+SUM($W164:X164))*(Q$11*Q164)</f>
        <v>-0.8911585125273579</v>
      </c>
      <c r="Z164" s="63">
        <f>($L164+SUM($W164:Y164))*(R$11*R164)</f>
        <v>-0.8984586877395683</v>
      </c>
      <c r="AA164" s="63">
        <f>($L164+SUM($W164:Z164))*(S$11*S164)</f>
        <v>-0.8959728093393933</v>
      </c>
      <c r="AB164" s="63">
        <f>($L164+SUM($W164:AA164))*(T$11*T164)</f>
        <v>-0.9606689760371543</v>
      </c>
      <c r="AC164" s="63">
        <f>($L164+SUM($W164:AB164))*(U$11*U164)</f>
        <v>0</v>
      </c>
      <c r="AD164" s="63">
        <f>($L164+SUM($W164:AC164))*(V$11*V164)</f>
        <v>0</v>
      </c>
      <c r="AE164" s="110">
        <f t="shared" si="174"/>
        <v>-4.913167705538388</v>
      </c>
    </row>
    <row r="165" spans="1:31" ht="12.75">
      <c r="A165" s="3">
        <v>2</v>
      </c>
      <c r="B165" s="15">
        <f t="shared" si="171"/>
        <v>42036</v>
      </c>
      <c r="C165" s="229">
        <f t="shared" si="175"/>
        <v>42067</v>
      </c>
      <c r="D165" s="229">
        <f t="shared" si="175"/>
        <v>42082</v>
      </c>
      <c r="E165" s="148" t="s">
        <v>204</v>
      </c>
      <c r="F165" s="3">
        <v>9</v>
      </c>
      <c r="G165" s="321">
        <v>102</v>
      </c>
      <c r="H165" s="232">
        <f t="shared" si="176"/>
        <v>2.3</v>
      </c>
      <c r="I165" s="232">
        <f t="shared" si="170"/>
        <v>1.34</v>
      </c>
      <c r="J165" s="56">
        <f t="shared" si="172"/>
        <v>136.68</v>
      </c>
      <c r="K165" s="57">
        <f t="shared" si="149"/>
        <v>234.6</v>
      </c>
      <c r="L165" s="58">
        <f t="shared" si="167"/>
        <v>-97.91999999999999</v>
      </c>
      <c r="M165" s="55">
        <f t="shared" si="151"/>
        <v>-4.22013569443315</v>
      </c>
      <c r="N165" s="29">
        <f t="shared" si="168"/>
        <v>-102.14013569443314</v>
      </c>
      <c r="O165" s="16">
        <f t="shared" si="154"/>
        <v>13</v>
      </c>
      <c r="P165" s="16">
        <f t="shared" si="155"/>
        <v>91</v>
      </c>
      <c r="Q165" s="16">
        <f t="shared" si="156"/>
        <v>92</v>
      </c>
      <c r="R165" s="16">
        <f t="shared" si="157"/>
        <v>92</v>
      </c>
      <c r="S165" s="16">
        <f t="shared" si="173"/>
        <v>91</v>
      </c>
      <c r="T165" s="16">
        <f t="shared" si="173"/>
        <v>91</v>
      </c>
      <c r="U165" s="16">
        <f t="shared" si="173"/>
        <v>0</v>
      </c>
      <c r="V165" s="106">
        <f t="shared" si="177"/>
        <v>0</v>
      </c>
      <c r="W165" s="141">
        <f t="shared" si="178"/>
        <v>-0.11334575342465752</v>
      </c>
      <c r="X165" s="63">
        <f>($L165+SUM($W165:W165))*(P$11*P165)</f>
        <v>-0.7943386851116531</v>
      </c>
      <c r="Y165" s="63">
        <f>($L165+SUM($W165:X165))*(Q$11*Q165)</f>
        <v>-0.8095747300581465</v>
      </c>
      <c r="Z165" s="63">
        <f>($L165+SUM($W165:Y165))*(R$11*R165)</f>
        <v>-0.8162065888057461</v>
      </c>
      <c r="AA165" s="63">
        <f>($L165+SUM($W165:Z165))*(S$11*S165)</f>
        <v>-0.8139482876096193</v>
      </c>
      <c r="AB165" s="63">
        <f>($L165+SUM($W165:AA165))*(T$11*T165)</f>
        <v>-0.8727216494233281</v>
      </c>
      <c r="AC165" s="63">
        <f>($L165+SUM($W165:AB165))*(U$11*U165)</f>
        <v>0</v>
      </c>
      <c r="AD165" s="63">
        <f>($L165+SUM($W165:AC165))*(V$11*V165)</f>
        <v>0</v>
      </c>
      <c r="AE165" s="110">
        <f t="shared" si="174"/>
        <v>-4.22013569443315</v>
      </c>
    </row>
    <row r="166" spans="1:31" ht="12.75">
      <c r="A166" s="3">
        <v>3</v>
      </c>
      <c r="B166" s="15">
        <f t="shared" si="171"/>
        <v>42064</v>
      </c>
      <c r="C166" s="229">
        <f t="shared" si="175"/>
        <v>42100</v>
      </c>
      <c r="D166" s="229">
        <f t="shared" si="175"/>
        <v>42115</v>
      </c>
      <c r="E166" s="148" t="s">
        <v>204</v>
      </c>
      <c r="F166" s="3">
        <v>9</v>
      </c>
      <c r="G166" s="321">
        <v>95</v>
      </c>
      <c r="H166" s="232">
        <f t="shared" si="176"/>
        <v>2.3</v>
      </c>
      <c r="I166" s="232">
        <f t="shared" si="170"/>
        <v>1.34</v>
      </c>
      <c r="J166" s="56">
        <f t="shared" si="172"/>
        <v>127.30000000000001</v>
      </c>
      <c r="K166" s="57">
        <f t="shared" si="149"/>
        <v>218.49999999999997</v>
      </c>
      <c r="L166" s="58">
        <f>+J166-K166</f>
        <v>-91.19999999999996</v>
      </c>
      <c r="M166" s="55">
        <f t="shared" si="151"/>
        <v>-3.6526744635394714</v>
      </c>
      <c r="N166" s="29">
        <f>SUM(L166:M166)</f>
        <v>-94.85267446353943</v>
      </c>
      <c r="O166" s="16">
        <f t="shared" si="154"/>
        <v>0</v>
      </c>
      <c r="P166" s="16">
        <f t="shared" si="155"/>
        <v>71</v>
      </c>
      <c r="Q166" s="16">
        <f t="shared" si="156"/>
        <v>92</v>
      </c>
      <c r="R166" s="16">
        <f t="shared" si="157"/>
        <v>92</v>
      </c>
      <c r="S166" s="16">
        <f t="shared" si="173"/>
        <v>91</v>
      </c>
      <c r="T166" s="16">
        <f t="shared" si="173"/>
        <v>91</v>
      </c>
      <c r="U166" s="16">
        <f t="shared" si="173"/>
        <v>0</v>
      </c>
      <c r="V166" s="106">
        <f>IF(W$8&lt;V$8,0,IF($D166&lt;V$8,V$12,IF($D166&lt;W$8,W$8-$D166,0)))</f>
        <v>0</v>
      </c>
      <c r="W166" s="141">
        <f>$L166*O$11*O166</f>
        <v>0</v>
      </c>
      <c r="X166" s="63">
        <f>($L166+SUM($W166:W166))*(P$11*P166)</f>
        <v>-0.5765589041095888</v>
      </c>
      <c r="Y166" s="63">
        <f>($L166+SUM($W166:X166))*(Q$11*Q166)</f>
        <v>-0.7518134551322946</v>
      </c>
      <c r="Z166" s="63">
        <f>($L166+SUM($W166:Y166))*(R$11*R166)</f>
        <v>-0.7579721461757071</v>
      </c>
      <c r="AA166" s="63">
        <f>($L166+SUM($W166:Z166))*(S$11*S166)</f>
        <v>-0.7558749695199244</v>
      </c>
      <c r="AB166" s="63">
        <f>($L166+SUM($W166:AA166))*(T$11*T166)</f>
        <v>-0.8104549886019566</v>
      </c>
      <c r="AC166" s="63">
        <f>($L166+SUM($W166:AB166))*(U$11*U166)</f>
        <v>0</v>
      </c>
      <c r="AD166" s="63">
        <f>($L166+SUM($W166:AC166))*(V$11*V166)</f>
        <v>0</v>
      </c>
      <c r="AE166" s="110">
        <f t="shared" si="174"/>
        <v>-3.6526744635394714</v>
      </c>
    </row>
    <row r="167" spans="1:31" ht="12.75">
      <c r="A167" s="16">
        <v>4</v>
      </c>
      <c r="B167" s="15">
        <f t="shared" si="171"/>
        <v>42095</v>
      </c>
      <c r="C167" s="229">
        <f t="shared" si="175"/>
        <v>42129</v>
      </c>
      <c r="D167" s="229">
        <f t="shared" si="175"/>
        <v>42144</v>
      </c>
      <c r="E167" s="148" t="s">
        <v>204</v>
      </c>
      <c r="F167" s="3">
        <v>9</v>
      </c>
      <c r="G167" s="321">
        <v>87</v>
      </c>
      <c r="H167" s="232">
        <f t="shared" si="176"/>
        <v>2.3</v>
      </c>
      <c r="I167" s="232">
        <f t="shared" si="170"/>
        <v>1.34</v>
      </c>
      <c r="J167" s="56">
        <f t="shared" si="172"/>
        <v>116.58000000000001</v>
      </c>
      <c r="K167" s="57">
        <f t="shared" si="149"/>
        <v>200.1</v>
      </c>
      <c r="L167" s="58">
        <f aca="true" t="shared" si="179" ref="L167:L177">+J167-K167</f>
        <v>-83.51999999999998</v>
      </c>
      <c r="M167" s="55">
        <f t="shared" si="151"/>
        <v>-3.1221876391568824</v>
      </c>
      <c r="N167" s="29">
        <f aca="true" t="shared" si="180" ref="N167:N177">SUM(L167:M167)</f>
        <v>-86.64218763915686</v>
      </c>
      <c r="O167" s="16">
        <f aca="true" t="shared" si="181" ref="O167:U171">IF($D167&lt;O$8,O$12,IF($D167&lt;P$8,P$8-$D167,0))</f>
        <v>0</v>
      </c>
      <c r="P167" s="16">
        <f t="shared" si="181"/>
        <v>42</v>
      </c>
      <c r="Q167" s="16">
        <f t="shared" si="181"/>
        <v>92</v>
      </c>
      <c r="R167" s="16">
        <f t="shared" si="181"/>
        <v>92</v>
      </c>
      <c r="S167" s="16">
        <f t="shared" si="181"/>
        <v>91</v>
      </c>
      <c r="T167" s="16">
        <f t="shared" si="181"/>
        <v>91</v>
      </c>
      <c r="U167" s="16">
        <f t="shared" si="181"/>
        <v>0</v>
      </c>
      <c r="V167" s="106">
        <f t="shared" si="177"/>
        <v>0</v>
      </c>
      <c r="W167" s="141">
        <f t="shared" si="178"/>
        <v>0</v>
      </c>
      <c r="X167" s="63">
        <f>($L167+SUM($W167:W167))*(P$11*P167)</f>
        <v>-0.3123419178082191</v>
      </c>
      <c r="Y167" s="63">
        <f>($L167+SUM($W167:X167))*(Q$11*Q167)</f>
        <v>-0.6867361707787576</v>
      </c>
      <c r="Z167" s="63">
        <f>($L167+SUM($W167:Y167))*(R$11*R167)</f>
        <v>-0.6923617629722602</v>
      </c>
      <c r="AA167" s="63">
        <f>($L167+SUM($W167:Z167))*(S$11*S167)</f>
        <v>-0.690446118797223</v>
      </c>
      <c r="AB167" s="63">
        <f>($L167+SUM($W167:AA167))*(T$11*T167)</f>
        <v>-0.7403016688004226</v>
      </c>
      <c r="AC167" s="63">
        <f>($L167+SUM($W167:AB167))*(U$11*U167)</f>
        <v>0</v>
      </c>
      <c r="AD167" s="63">
        <f>($L167+SUM($W167:AC167))*(V$11*V167)</f>
        <v>0</v>
      </c>
      <c r="AE167" s="110">
        <f t="shared" si="174"/>
        <v>-3.1221876391568824</v>
      </c>
    </row>
    <row r="168" spans="1:31" ht="12.75">
      <c r="A168" s="3">
        <v>5</v>
      </c>
      <c r="B168" s="15">
        <f t="shared" si="171"/>
        <v>42125</v>
      </c>
      <c r="C168" s="229">
        <f t="shared" si="175"/>
        <v>42158</v>
      </c>
      <c r="D168" s="229">
        <f t="shared" si="175"/>
        <v>42173</v>
      </c>
      <c r="E168" s="148" t="s">
        <v>204</v>
      </c>
      <c r="F168" s="3">
        <v>9</v>
      </c>
      <c r="G168" s="321">
        <v>115</v>
      </c>
      <c r="H168" s="232">
        <f t="shared" si="176"/>
        <v>2.3</v>
      </c>
      <c r="I168" s="232">
        <f t="shared" si="170"/>
        <v>1.34</v>
      </c>
      <c r="J168" s="56">
        <f t="shared" si="172"/>
        <v>154.10000000000002</v>
      </c>
      <c r="K168" s="57">
        <f t="shared" si="149"/>
        <v>264.5</v>
      </c>
      <c r="L168" s="58">
        <f t="shared" si="179"/>
        <v>-110.39999999999998</v>
      </c>
      <c r="M168" s="55">
        <f t="shared" si="151"/>
        <v>-3.8324007148052583</v>
      </c>
      <c r="N168" s="29">
        <f t="shared" si="180"/>
        <v>-114.23240071480524</v>
      </c>
      <c r="O168" s="16">
        <f t="shared" si="181"/>
        <v>0</v>
      </c>
      <c r="P168" s="16">
        <f t="shared" si="181"/>
        <v>13</v>
      </c>
      <c r="Q168" s="16">
        <f t="shared" si="181"/>
        <v>92</v>
      </c>
      <c r="R168" s="16">
        <f t="shared" si="181"/>
        <v>92</v>
      </c>
      <c r="S168" s="16">
        <f t="shared" si="181"/>
        <v>91</v>
      </c>
      <c r="T168" s="16">
        <f t="shared" si="181"/>
        <v>91</v>
      </c>
      <c r="U168" s="16">
        <f t="shared" si="181"/>
        <v>0</v>
      </c>
      <c r="V168" s="106">
        <f t="shared" si="177"/>
        <v>0</v>
      </c>
      <c r="W168" s="141">
        <f t="shared" si="178"/>
        <v>0</v>
      </c>
      <c r="X168" s="63">
        <f>($L168+SUM($W168:W168))*(P$11*P168)</f>
        <v>-0.12779178082191778</v>
      </c>
      <c r="Y168" s="63">
        <f>($L168+SUM($W168:X168))*(Q$11*Q168)</f>
        <v>-0.9054194449990615</v>
      </c>
      <c r="Z168" s="63">
        <f>($L168+SUM($W168:Y168))*(R$11*R168)</f>
        <v>-0.9128364426443962</v>
      </c>
      <c r="AA168" s="63">
        <f>($L168+SUM($W168:Z168))*(S$11*S168)</f>
        <v>-0.9103107835054419</v>
      </c>
      <c r="AB168" s="63">
        <f>($L168+SUM($W168:AA168))*(T$11*T168)</f>
        <v>-0.9760422628344411</v>
      </c>
      <c r="AC168" s="63">
        <f>($L168+SUM($W168:AB168))*(U$11*U168)</f>
        <v>0</v>
      </c>
      <c r="AD168" s="63">
        <f>($L168+SUM($W168:AC168))*(V$11*V168)</f>
        <v>0</v>
      </c>
      <c r="AE168" s="110">
        <f t="shared" si="174"/>
        <v>-3.8324007148052583</v>
      </c>
    </row>
    <row r="169" spans="1:31" ht="12.75">
      <c r="A169" s="3">
        <v>6</v>
      </c>
      <c r="B169" s="15">
        <f t="shared" si="171"/>
        <v>42156</v>
      </c>
      <c r="C169" s="229">
        <f t="shared" si="175"/>
        <v>42191</v>
      </c>
      <c r="D169" s="229">
        <f t="shared" si="175"/>
        <v>42206</v>
      </c>
      <c r="E169" s="148" t="s">
        <v>204</v>
      </c>
      <c r="F169" s="3">
        <v>9</v>
      </c>
      <c r="G169" s="321">
        <v>144</v>
      </c>
      <c r="H169" s="232">
        <f t="shared" si="176"/>
        <v>2.3</v>
      </c>
      <c r="I169" s="232">
        <f t="shared" si="170"/>
        <v>1.34</v>
      </c>
      <c r="J169" s="56">
        <f t="shared" si="172"/>
        <v>192.96</v>
      </c>
      <c r="K169" s="57">
        <f t="shared" si="149"/>
        <v>331.2</v>
      </c>
      <c r="L169" s="77">
        <f t="shared" si="179"/>
        <v>-138.23999999999998</v>
      </c>
      <c r="M169" s="78">
        <f t="shared" si="151"/>
        <v>-4.381086430680528</v>
      </c>
      <c r="N169" s="76">
        <f t="shared" si="180"/>
        <v>-142.62108643068052</v>
      </c>
      <c r="O169" s="16">
        <f t="shared" si="181"/>
        <v>0</v>
      </c>
      <c r="P169" s="16">
        <f t="shared" si="181"/>
        <v>0</v>
      </c>
      <c r="Q169" s="16">
        <f t="shared" si="181"/>
        <v>72</v>
      </c>
      <c r="R169" s="16">
        <f t="shared" si="181"/>
        <v>92</v>
      </c>
      <c r="S169" s="16">
        <f t="shared" si="181"/>
        <v>91</v>
      </c>
      <c r="T169" s="16">
        <f t="shared" si="181"/>
        <v>91</v>
      </c>
      <c r="U169" s="16">
        <f t="shared" si="181"/>
        <v>0</v>
      </c>
      <c r="V169" s="106">
        <f t="shared" si="177"/>
        <v>0</v>
      </c>
      <c r="W169" s="141">
        <f t="shared" si="178"/>
        <v>0</v>
      </c>
      <c r="X169" s="63">
        <f>($L169+SUM($W169:W169))*(P$11*P169)</f>
        <v>0</v>
      </c>
      <c r="Y169" s="63">
        <f>($L169+SUM($W169:X169))*(Q$11*Q169)</f>
        <v>-0.8862509589041094</v>
      </c>
      <c r="Z169" s="63">
        <f>($L169+SUM($W169:Y169))*(R$11*R169)</f>
        <v>-1.1396917544304743</v>
      </c>
      <c r="AA169" s="63">
        <f>($L169+SUM($W169:Z169))*(S$11*S169)</f>
        <v>-1.136538426232019</v>
      </c>
      <c r="AB169" s="63">
        <f>($L169+SUM($W169:AA169))*(T$11*T169)</f>
        <v>-1.2186052911139253</v>
      </c>
      <c r="AC169" s="63">
        <f>($L169+SUM($W169:AB169))*(U$11*U169)</f>
        <v>0</v>
      </c>
      <c r="AD169" s="63">
        <f>($L169+SUM($W169:AC169))*(V$11*V169)</f>
        <v>0</v>
      </c>
      <c r="AE169" s="110">
        <f t="shared" si="174"/>
        <v>-4.381086430680528</v>
      </c>
    </row>
    <row r="170" spans="1:31" ht="12.75">
      <c r="A170" s="16">
        <v>7</v>
      </c>
      <c r="B170" s="15">
        <f t="shared" si="171"/>
        <v>42186</v>
      </c>
      <c r="C170" s="229">
        <f t="shared" si="175"/>
        <v>42221</v>
      </c>
      <c r="D170" s="229">
        <f t="shared" si="175"/>
        <v>42236</v>
      </c>
      <c r="E170" s="148" t="s">
        <v>204</v>
      </c>
      <c r="F170" s="3">
        <v>9</v>
      </c>
      <c r="G170" s="321">
        <v>153</v>
      </c>
      <c r="H170" s="232">
        <f aca="true" t="shared" si="182" ref="H170:H175">$K$8</f>
        <v>1.44</v>
      </c>
      <c r="I170" s="232">
        <f t="shared" si="170"/>
        <v>1.34</v>
      </c>
      <c r="J170" s="56">
        <f t="shared" si="172"/>
        <v>205.02</v>
      </c>
      <c r="K170" s="74">
        <f t="shared" si="149"/>
        <v>220.32</v>
      </c>
      <c r="L170" s="77">
        <f t="shared" si="179"/>
        <v>-15.299999999999983</v>
      </c>
      <c r="M170" s="75">
        <f t="shared" si="151"/>
        <v>-0.4429893586925281</v>
      </c>
      <c r="N170" s="76">
        <f t="shared" si="180"/>
        <v>-15.742989358692512</v>
      </c>
      <c r="O170" s="16">
        <f t="shared" si="181"/>
        <v>0</v>
      </c>
      <c r="P170" s="16">
        <f t="shared" si="181"/>
        <v>0</v>
      </c>
      <c r="Q170" s="16">
        <f t="shared" si="181"/>
        <v>42</v>
      </c>
      <c r="R170" s="16">
        <f t="shared" si="181"/>
        <v>92</v>
      </c>
      <c r="S170" s="16">
        <f t="shared" si="181"/>
        <v>91</v>
      </c>
      <c r="T170" s="16">
        <f t="shared" si="181"/>
        <v>91</v>
      </c>
      <c r="U170" s="16">
        <f t="shared" si="181"/>
        <v>0</v>
      </c>
      <c r="V170" s="106">
        <f t="shared" si="177"/>
        <v>0</v>
      </c>
      <c r="W170" s="141">
        <f t="shared" si="178"/>
        <v>0</v>
      </c>
      <c r="X170" s="63">
        <f>($L170+SUM($W170:W170))*(P$11*P170)</f>
        <v>0</v>
      </c>
      <c r="Y170" s="63">
        <f>($L170+SUM($W170:X170))*(Q$11*Q170)</f>
        <v>-0.05721780821917802</v>
      </c>
      <c r="Z170" s="63">
        <f>($L170+SUM($W170:Y170))*(R$11*R170)</f>
        <v>-0.12580296231938434</v>
      </c>
      <c r="AA170" s="63">
        <f>($L170+SUM($W170:Z170))*(S$11*S170)</f>
        <v>-0.12545488747635</v>
      </c>
      <c r="AB170" s="63">
        <f>($L170+SUM($W170:AA170))*(T$11*T170)</f>
        <v>-0.1345137006776157</v>
      </c>
      <c r="AC170" s="63">
        <f>($L170+SUM($W170:AB170))*(U$11*U170)</f>
        <v>0</v>
      </c>
      <c r="AD170" s="63">
        <f>($L170+SUM($W170:AC170))*(V$11*V170)</f>
        <v>0</v>
      </c>
      <c r="AE170" s="110">
        <f t="shared" si="174"/>
        <v>-0.4429893586925281</v>
      </c>
    </row>
    <row r="171" spans="1:34" ht="12.75">
      <c r="A171" s="3">
        <v>8</v>
      </c>
      <c r="B171" s="15">
        <f t="shared" si="171"/>
        <v>42217</v>
      </c>
      <c r="C171" s="229">
        <f t="shared" si="175"/>
        <v>42250</v>
      </c>
      <c r="D171" s="229">
        <f t="shared" si="175"/>
        <v>42265</v>
      </c>
      <c r="E171" s="148" t="s">
        <v>204</v>
      </c>
      <c r="F171" s="16">
        <v>9</v>
      </c>
      <c r="G171" s="321">
        <v>153</v>
      </c>
      <c r="H171" s="232">
        <f t="shared" si="182"/>
        <v>1.44</v>
      </c>
      <c r="I171" s="232">
        <f t="shared" si="170"/>
        <v>1.34</v>
      </c>
      <c r="J171" s="56">
        <f t="shared" si="172"/>
        <v>205.02</v>
      </c>
      <c r="K171" s="74">
        <f t="shared" si="149"/>
        <v>220.32</v>
      </c>
      <c r="L171" s="77">
        <f t="shared" si="179"/>
        <v>-15.299999999999983</v>
      </c>
      <c r="M171" s="75">
        <f t="shared" si="151"/>
        <v>-0.40248939971563974</v>
      </c>
      <c r="N171" s="76">
        <f t="shared" si="180"/>
        <v>-15.702489399715622</v>
      </c>
      <c r="O171" s="16">
        <f t="shared" si="181"/>
        <v>0</v>
      </c>
      <c r="P171" s="16">
        <f t="shared" si="181"/>
        <v>0</v>
      </c>
      <c r="Q171" s="16">
        <f t="shared" si="181"/>
        <v>13</v>
      </c>
      <c r="R171" s="16">
        <f t="shared" si="181"/>
        <v>92</v>
      </c>
      <c r="S171" s="16">
        <f t="shared" si="181"/>
        <v>91</v>
      </c>
      <c r="T171" s="16">
        <f t="shared" si="181"/>
        <v>91</v>
      </c>
      <c r="U171" s="16">
        <f t="shared" si="181"/>
        <v>0</v>
      </c>
      <c r="V171" s="106">
        <f t="shared" si="177"/>
        <v>0</v>
      </c>
      <c r="W171" s="141">
        <f t="shared" si="178"/>
        <v>0</v>
      </c>
      <c r="X171" s="63">
        <f>($L171+SUM($W171:W171))*(P$11*P171)</f>
        <v>0</v>
      </c>
      <c r="Y171" s="63">
        <f>($L171+SUM($W171:X171))*(Q$11*Q171)</f>
        <v>-0.01771027397260272</v>
      </c>
      <c r="Z171" s="63">
        <f>($L171+SUM($W171:Y171))*(R$11*R171)</f>
        <v>-0.125479325258022</v>
      </c>
      <c r="AA171" s="63">
        <f>($L171+SUM($W171:Z171))*(S$11*S171)</f>
        <v>-0.125132145862259</v>
      </c>
      <c r="AB171" s="63">
        <f>($L171+SUM($W171:AA171))*(T$11*T171)</f>
        <v>-0.13416765462275604</v>
      </c>
      <c r="AC171" s="63">
        <f>($L171+SUM($W171:AB171))*(U$11*U171)</f>
        <v>0</v>
      </c>
      <c r="AD171" s="63">
        <f>($L171+SUM($W171:AC171))*(V$11*V171)</f>
        <v>0</v>
      </c>
      <c r="AE171" s="110">
        <f t="shared" si="174"/>
        <v>-0.40248939971563974</v>
      </c>
      <c r="AF171" s="13"/>
      <c r="AG171" s="13"/>
      <c r="AH171" s="13"/>
    </row>
    <row r="172" spans="1:31" ht="12.75">
      <c r="A172" s="3">
        <v>9</v>
      </c>
      <c r="B172" s="15">
        <f t="shared" si="171"/>
        <v>42248</v>
      </c>
      <c r="C172" s="229">
        <f t="shared" si="175"/>
        <v>42282</v>
      </c>
      <c r="D172" s="229">
        <f t="shared" si="175"/>
        <v>42297</v>
      </c>
      <c r="E172" s="148" t="s">
        <v>204</v>
      </c>
      <c r="F172" s="16">
        <v>9</v>
      </c>
      <c r="G172" s="321">
        <v>141</v>
      </c>
      <c r="H172" s="232">
        <f t="shared" si="182"/>
        <v>1.44</v>
      </c>
      <c r="I172" s="232">
        <f t="shared" si="170"/>
        <v>1.34</v>
      </c>
      <c r="J172" s="56">
        <f t="shared" si="172"/>
        <v>188.94</v>
      </c>
      <c r="K172" s="74">
        <f t="shared" si="149"/>
        <v>203.04</v>
      </c>
      <c r="L172" s="77">
        <f t="shared" si="179"/>
        <v>-14.099999999999994</v>
      </c>
      <c r="M172" s="75">
        <f t="shared" si="151"/>
        <v>-0.32993574983865354</v>
      </c>
      <c r="N172" s="76">
        <f t="shared" si="180"/>
        <v>-14.429935749838648</v>
      </c>
      <c r="O172" s="16">
        <f aca="true" t="shared" si="183" ref="O172:U183">IF($D172&lt;O$8,O$12,IF($D172&lt;P$8,P$8-$D172,0))</f>
        <v>0</v>
      </c>
      <c r="P172" s="16">
        <f t="shared" si="183"/>
        <v>0</v>
      </c>
      <c r="Q172" s="16">
        <f t="shared" si="183"/>
        <v>0</v>
      </c>
      <c r="R172" s="16">
        <f t="shared" si="183"/>
        <v>73</v>
      </c>
      <c r="S172" s="16">
        <f t="shared" si="183"/>
        <v>91</v>
      </c>
      <c r="T172" s="16">
        <f t="shared" si="183"/>
        <v>91</v>
      </c>
      <c r="U172" s="16">
        <f t="shared" si="183"/>
        <v>0</v>
      </c>
      <c r="V172" s="106">
        <f>IF(W$8&lt;V$8,0,IF($D172&lt;V$8,V$12,IF($D172&lt;W$8,W$8-$D172,0)))</f>
        <v>0</v>
      </c>
      <c r="W172" s="141">
        <f>$L172*O$11*O172</f>
        <v>0</v>
      </c>
      <c r="X172" s="63">
        <f>($L172+SUM($W172:W172))*(P$11*P172)</f>
        <v>0</v>
      </c>
      <c r="Y172" s="63">
        <f>($L172+SUM($W172:X172))*(Q$11*Q172)</f>
        <v>0</v>
      </c>
      <c r="Z172" s="63">
        <f>($L172+SUM($W172:Y172))*(R$11*R172)</f>
        <v>-0.09164999999999995</v>
      </c>
      <c r="AA172" s="63">
        <f>($L172+SUM($W172:Z172))*(S$11*S172)</f>
        <v>-0.11499124623287667</v>
      </c>
      <c r="AB172" s="63">
        <f>($L172+SUM($W172:AA172))*(T$11*T172)</f>
        <v>-0.12329450360577694</v>
      </c>
      <c r="AC172" s="63">
        <f>($L172+SUM($W172:AB172))*(U$11*U172)</f>
        <v>0</v>
      </c>
      <c r="AD172" s="63">
        <f>($L172+SUM($W172:AC172))*(V$11*V172)</f>
        <v>0</v>
      </c>
      <c r="AE172" s="110">
        <f t="shared" si="174"/>
        <v>-0.32993574983865354</v>
      </c>
    </row>
    <row r="173" spans="1:31" ht="12.75">
      <c r="A173" s="16">
        <v>10</v>
      </c>
      <c r="B173" s="15">
        <f t="shared" si="171"/>
        <v>42278</v>
      </c>
      <c r="C173" s="229">
        <f t="shared" si="175"/>
        <v>42312</v>
      </c>
      <c r="D173" s="229">
        <f t="shared" si="175"/>
        <v>42327</v>
      </c>
      <c r="E173" s="148" t="s">
        <v>204</v>
      </c>
      <c r="F173" s="16">
        <v>9</v>
      </c>
      <c r="G173" s="321">
        <v>106</v>
      </c>
      <c r="H173" s="232">
        <f t="shared" si="182"/>
        <v>1.44</v>
      </c>
      <c r="I173" s="232">
        <f t="shared" si="170"/>
        <v>1.34</v>
      </c>
      <c r="J173" s="56">
        <f t="shared" si="172"/>
        <v>142.04000000000002</v>
      </c>
      <c r="K173" s="74">
        <f t="shared" si="149"/>
        <v>152.64</v>
      </c>
      <c r="L173" s="77">
        <f t="shared" si="179"/>
        <v>-10.599999999999966</v>
      </c>
      <c r="M173" s="75">
        <f t="shared" si="151"/>
        <v>-0.21924631049561943</v>
      </c>
      <c r="N173" s="76">
        <f t="shared" si="180"/>
        <v>-10.819246310495584</v>
      </c>
      <c r="O173" s="16">
        <f t="shared" si="183"/>
        <v>0</v>
      </c>
      <c r="P173" s="16">
        <f t="shared" si="183"/>
        <v>0</v>
      </c>
      <c r="Q173" s="16">
        <f t="shared" si="183"/>
        <v>0</v>
      </c>
      <c r="R173" s="16">
        <f t="shared" si="183"/>
        <v>43</v>
      </c>
      <c r="S173" s="16">
        <f t="shared" si="183"/>
        <v>91</v>
      </c>
      <c r="T173" s="16">
        <f t="shared" si="183"/>
        <v>91</v>
      </c>
      <c r="U173" s="16">
        <f t="shared" si="183"/>
        <v>0</v>
      </c>
      <c r="V173" s="106">
        <f>IF(W$8&lt;V$8,0,IF($D173&lt;V$8,V$12,IF($D173&lt;W$8,W$8-$D173,0)))</f>
        <v>0</v>
      </c>
      <c r="W173" s="141">
        <f>$L173*O$11*O173</f>
        <v>0</v>
      </c>
      <c r="X173" s="63">
        <f>($L173+SUM($W173:W173))*(P$11*P173)</f>
        <v>0</v>
      </c>
      <c r="Y173" s="63">
        <f>($L173+SUM($W173:X173))*(Q$11*Q173)</f>
        <v>0</v>
      </c>
      <c r="Z173" s="63">
        <f>($L173+SUM($W173:Y173))*(R$11*R173)</f>
        <v>-0.040584931506849185</v>
      </c>
      <c r="AA173" s="63">
        <f>($L173+SUM($W173:Z173))*(S$11*S173)</f>
        <v>-0.08621789023268879</v>
      </c>
      <c r="AB173" s="63">
        <f>($L173+SUM($W173:AA173))*(T$11*T173)</f>
        <v>-0.09244348875608145</v>
      </c>
      <c r="AC173" s="63">
        <f>($L173+SUM($W173:AB173))*(U$11*U173)</f>
        <v>0</v>
      </c>
      <c r="AD173" s="63">
        <f>($L173+SUM($W173:AC173))*(V$11*V173)</f>
        <v>0</v>
      </c>
      <c r="AE173" s="110">
        <f t="shared" si="174"/>
        <v>-0.21924631049561943</v>
      </c>
    </row>
    <row r="174" spans="1:31" ht="12.75">
      <c r="A174" s="3">
        <v>11</v>
      </c>
      <c r="B174" s="15">
        <f t="shared" si="171"/>
        <v>42309</v>
      </c>
      <c r="C174" s="229">
        <f t="shared" si="175"/>
        <v>42341</v>
      </c>
      <c r="D174" s="229">
        <f t="shared" si="175"/>
        <v>42356</v>
      </c>
      <c r="E174" s="148" t="s">
        <v>204</v>
      </c>
      <c r="F174" s="16">
        <v>9</v>
      </c>
      <c r="G174" s="321">
        <v>81</v>
      </c>
      <c r="H174" s="232">
        <f t="shared" si="182"/>
        <v>1.44</v>
      </c>
      <c r="I174" s="232">
        <f t="shared" si="170"/>
        <v>1.34</v>
      </c>
      <c r="J174" s="56">
        <f t="shared" si="172"/>
        <v>108.54</v>
      </c>
      <c r="K174" s="74">
        <f t="shared" si="149"/>
        <v>116.64</v>
      </c>
      <c r="L174" s="77">
        <f t="shared" si="179"/>
        <v>-8.099999999999994</v>
      </c>
      <c r="M174" s="75">
        <f t="shared" si="151"/>
        <v>-0.14627033436534276</v>
      </c>
      <c r="N174" s="76">
        <f t="shared" si="180"/>
        <v>-8.246270334365336</v>
      </c>
      <c r="O174" s="16">
        <f t="shared" si="183"/>
        <v>0</v>
      </c>
      <c r="P174" s="16">
        <f t="shared" si="183"/>
        <v>0</v>
      </c>
      <c r="Q174" s="16">
        <f t="shared" si="183"/>
        <v>0</v>
      </c>
      <c r="R174" s="16">
        <f t="shared" si="183"/>
        <v>14</v>
      </c>
      <c r="S174" s="16">
        <f t="shared" si="183"/>
        <v>91</v>
      </c>
      <c r="T174" s="16">
        <f t="shared" si="183"/>
        <v>91</v>
      </c>
      <c r="U174" s="16">
        <f t="shared" si="183"/>
        <v>0</v>
      </c>
      <c r="V174" s="106">
        <f>IF(W$8&lt;V$8,0,IF($D174&lt;V$8,V$12,IF($D174&lt;W$8,W$8-$D174,0)))</f>
        <v>0</v>
      </c>
      <c r="W174" s="141">
        <f>$L174*O$11*O174</f>
        <v>0</v>
      </c>
      <c r="X174" s="63">
        <f>($L174+SUM($W174:W174))*(P$11*P174)</f>
        <v>0</v>
      </c>
      <c r="Y174" s="63">
        <f>($L174+SUM($W174:X174))*(Q$11*Q174)</f>
        <v>0</v>
      </c>
      <c r="Z174" s="63">
        <f>($L174+SUM($W174:Y174))*(R$11*R174)</f>
        <v>-0.010097260273972597</v>
      </c>
      <c r="AA174" s="63">
        <f>($L174+SUM($W174:Z174))*(S$11*S174)</f>
        <v>-0.06571400725276783</v>
      </c>
      <c r="AB174" s="63">
        <f>($L174+SUM($W174:AA174))*(T$11*T174)</f>
        <v>-0.07045906683860233</v>
      </c>
      <c r="AC174" s="63">
        <f>($L174+SUM($W174:AB174))*(U$11*U174)</f>
        <v>0</v>
      </c>
      <c r="AD174" s="63">
        <f>($L174+SUM($W174:AC174))*(V$11*V174)</f>
        <v>0</v>
      </c>
      <c r="AE174" s="110">
        <f t="shared" si="174"/>
        <v>-0.14627033436534276</v>
      </c>
    </row>
    <row r="175" spans="1:31" s="69" customFormat="1" ht="12.75">
      <c r="A175" s="3">
        <v>12</v>
      </c>
      <c r="B175" s="83">
        <f t="shared" si="171"/>
        <v>42339</v>
      </c>
      <c r="C175" s="229">
        <f t="shared" si="175"/>
        <v>42375</v>
      </c>
      <c r="D175" s="229">
        <f t="shared" si="175"/>
        <v>42390</v>
      </c>
      <c r="E175" s="149" t="s">
        <v>204</v>
      </c>
      <c r="F175" s="81">
        <v>9</v>
      </c>
      <c r="G175" s="322">
        <v>92</v>
      </c>
      <c r="H175" s="233">
        <f t="shared" si="182"/>
        <v>1.44</v>
      </c>
      <c r="I175" s="233">
        <f t="shared" si="170"/>
        <v>1.34</v>
      </c>
      <c r="J175" s="85">
        <f t="shared" si="172"/>
        <v>123.28</v>
      </c>
      <c r="K175" s="86">
        <f t="shared" si="149"/>
        <v>132.48</v>
      </c>
      <c r="L175" s="87">
        <f t="shared" si="179"/>
        <v>-9.199999999999989</v>
      </c>
      <c r="M175" s="88">
        <f t="shared" si="151"/>
        <v>-0.13794839633277023</v>
      </c>
      <c r="N175" s="89">
        <f t="shared" si="180"/>
        <v>-9.33794839633276</v>
      </c>
      <c r="O175" s="81">
        <f t="shared" si="183"/>
        <v>0</v>
      </c>
      <c r="P175" s="81">
        <f t="shared" si="183"/>
        <v>0</v>
      </c>
      <c r="Q175" s="81">
        <f t="shared" si="183"/>
        <v>0</v>
      </c>
      <c r="R175" s="81">
        <f t="shared" si="183"/>
        <v>0</v>
      </c>
      <c r="S175" s="81">
        <f t="shared" si="183"/>
        <v>71</v>
      </c>
      <c r="T175" s="81">
        <f t="shared" si="183"/>
        <v>91</v>
      </c>
      <c r="U175" s="81">
        <f t="shared" si="183"/>
        <v>0</v>
      </c>
      <c r="V175" s="107">
        <f>IF(W$8&lt;V$8,0,IF($D175&lt;V$8,V$12,IF($D175&lt;W$8,W$8-$D175,0)))</f>
        <v>0</v>
      </c>
      <c r="W175" s="142">
        <f>$L175*O$11*O175</f>
        <v>0</v>
      </c>
      <c r="X175" s="90">
        <f>($L175+SUM($W175:W175))*(P$11*P175)</f>
        <v>0</v>
      </c>
      <c r="Y175" s="90">
        <f>($L175+SUM($W175:X175))*(Q$11*Q175)</f>
        <v>0</v>
      </c>
      <c r="Z175" s="90">
        <f>($L175+SUM($W175:Y175))*(R$11*R175)</f>
        <v>0</v>
      </c>
      <c r="AA175" s="90">
        <f>($L175+SUM($W175:Z175))*(S$11*S175)</f>
        <v>-0.05816164383561637</v>
      </c>
      <c r="AB175" s="90">
        <f>($L175+SUM($W175:AA175))*(T$11*T175)</f>
        <v>-0.07978675249715385</v>
      </c>
      <c r="AC175" s="90">
        <f>($L175+SUM($W175:AB175))*(U$11*U175)</f>
        <v>0</v>
      </c>
      <c r="AD175" s="90">
        <f>($L175+SUM($W175:AC175))*(V$11*V175)</f>
        <v>0</v>
      </c>
      <c r="AE175" s="111">
        <f t="shared" si="174"/>
        <v>-0.13794839633277023</v>
      </c>
    </row>
    <row r="176" spans="1:31" ht="12.75">
      <c r="A176" s="16">
        <v>1</v>
      </c>
      <c r="B176" s="15">
        <f t="shared" si="171"/>
        <v>42005</v>
      </c>
      <c r="C176" s="228">
        <f t="shared" si="175"/>
        <v>42039</v>
      </c>
      <c r="D176" s="228">
        <f t="shared" si="175"/>
        <v>42054</v>
      </c>
      <c r="E176" s="117" t="s">
        <v>205</v>
      </c>
      <c r="F176" s="16">
        <v>9</v>
      </c>
      <c r="G176" s="321">
        <v>11</v>
      </c>
      <c r="H176" s="232">
        <f aca="true" t="shared" si="184" ref="H176:H181">$K$3</f>
        <v>2.3</v>
      </c>
      <c r="I176" s="232">
        <f t="shared" si="170"/>
        <v>1.34</v>
      </c>
      <c r="J176" s="56">
        <f t="shared" si="172"/>
        <v>14.74</v>
      </c>
      <c r="K176" s="57">
        <f t="shared" si="149"/>
        <v>25.299999999999997</v>
      </c>
      <c r="L176" s="58">
        <f t="shared" si="179"/>
        <v>-10.559999999999997</v>
      </c>
      <c r="M176" s="55">
        <f t="shared" si="151"/>
        <v>-0.4825432567939488</v>
      </c>
      <c r="N176" s="29">
        <f t="shared" si="180"/>
        <v>-11.042543256793946</v>
      </c>
      <c r="O176" s="16">
        <f t="shared" si="183"/>
        <v>41</v>
      </c>
      <c r="P176" s="16">
        <f t="shared" si="183"/>
        <v>91</v>
      </c>
      <c r="Q176" s="16">
        <f t="shared" si="183"/>
        <v>92</v>
      </c>
      <c r="R176" s="16">
        <f t="shared" si="183"/>
        <v>92</v>
      </c>
      <c r="S176" s="16">
        <f t="shared" si="183"/>
        <v>91</v>
      </c>
      <c r="T176" s="16">
        <f t="shared" si="183"/>
        <v>91</v>
      </c>
      <c r="U176" s="16">
        <f t="shared" si="183"/>
        <v>0</v>
      </c>
      <c r="V176" s="106">
        <f aca="true" t="shared" si="185" ref="V176:V183">IF(W$8&lt;V$8,0,IF($D176&lt;V$8,V$12,IF($D176&lt;W$8,W$8-$D176,0)))</f>
        <v>0</v>
      </c>
      <c r="W176" s="141">
        <f aca="true" t="shared" si="186" ref="W176:W183">$L176*O$11*O176</f>
        <v>-0.03855123287671232</v>
      </c>
      <c r="X176" s="63">
        <f>($L176+SUM($W176:W176))*(P$11*P176)</f>
        <v>-0.08587730211296675</v>
      </c>
      <c r="Y176" s="63">
        <f>($L176+SUM($W176:X176))*(Q$11*Q176)</f>
        <v>-0.0875244967660798</v>
      </c>
      <c r="Z176" s="63">
        <f>($L176+SUM($W176:Y176))*(R$11*R176)</f>
        <v>-0.08824147826013617</v>
      </c>
      <c r="AA176" s="63">
        <f>($L176+SUM($W176:Z176))*(S$11*S176)</f>
        <v>-0.08799732948869042</v>
      </c>
      <c r="AB176" s="63">
        <f>($L176+SUM($W176:AA176))*(T$11*T176)</f>
        <v>-0.09435141728936339</v>
      </c>
      <c r="AC176" s="63">
        <f>($L176+SUM($W176:AB176))*(U$11*U176)</f>
        <v>0</v>
      </c>
      <c r="AD176" s="63">
        <f>($L176+SUM($W176:AC176))*(V$11*V176)</f>
        <v>0</v>
      </c>
      <c r="AE176" s="110">
        <f aca="true" t="shared" si="187" ref="AE176:AE187">SUM(W176:AD176)</f>
        <v>-0.4825432567939488</v>
      </c>
    </row>
    <row r="177" spans="1:31" ht="12.75">
      <c r="A177" s="3">
        <v>2</v>
      </c>
      <c r="B177" s="15">
        <f t="shared" si="171"/>
        <v>42036</v>
      </c>
      <c r="C177" s="229">
        <f t="shared" si="175"/>
        <v>42067</v>
      </c>
      <c r="D177" s="229">
        <f t="shared" si="175"/>
        <v>42082</v>
      </c>
      <c r="E177" s="148" t="s">
        <v>205</v>
      </c>
      <c r="F177" s="3">
        <v>9</v>
      </c>
      <c r="G177" s="321">
        <v>12</v>
      </c>
      <c r="H177" s="232">
        <f t="shared" si="184"/>
        <v>2.3</v>
      </c>
      <c r="I177" s="232">
        <f t="shared" si="170"/>
        <v>1.34</v>
      </c>
      <c r="J177" s="56">
        <f t="shared" si="172"/>
        <v>16.080000000000002</v>
      </c>
      <c r="K177" s="57">
        <f t="shared" si="149"/>
        <v>27.599999999999998</v>
      </c>
      <c r="L177" s="58">
        <f t="shared" si="179"/>
        <v>-11.519999999999996</v>
      </c>
      <c r="M177" s="55">
        <f t="shared" si="151"/>
        <v>-0.49648655228625294</v>
      </c>
      <c r="N177" s="29">
        <f t="shared" si="180"/>
        <v>-12.01648655228625</v>
      </c>
      <c r="O177" s="16">
        <f t="shared" si="183"/>
        <v>13</v>
      </c>
      <c r="P177" s="16">
        <f t="shared" si="183"/>
        <v>91</v>
      </c>
      <c r="Q177" s="16">
        <f t="shared" si="183"/>
        <v>92</v>
      </c>
      <c r="R177" s="16">
        <f t="shared" si="183"/>
        <v>92</v>
      </c>
      <c r="S177" s="16">
        <f t="shared" si="183"/>
        <v>91</v>
      </c>
      <c r="T177" s="16">
        <f t="shared" si="183"/>
        <v>91</v>
      </c>
      <c r="U177" s="16">
        <f t="shared" si="183"/>
        <v>0</v>
      </c>
      <c r="V177" s="106">
        <f t="shared" si="185"/>
        <v>0</v>
      </c>
      <c r="W177" s="141">
        <f t="shared" si="186"/>
        <v>-0.01333479452054794</v>
      </c>
      <c r="X177" s="63">
        <f>($L177+SUM($W177:W177))*(P$11*P177)</f>
        <v>-0.09345161001313564</v>
      </c>
      <c r="Y177" s="63">
        <f>($L177+SUM($W177:X177))*(Q$11*Q177)</f>
        <v>-0.0952440858891937</v>
      </c>
      <c r="Z177" s="63">
        <f>($L177+SUM($W177:Y177))*(R$11*R177)</f>
        <v>-0.09602430456538188</v>
      </c>
      <c r="AA177" s="63">
        <f>($L177+SUM($W177:Z177))*(S$11*S177)</f>
        <v>-0.0957586220717199</v>
      </c>
      <c r="AB177" s="63">
        <f>($L177+SUM($W177:AA177))*(T$11*T177)</f>
        <v>-0.10267313522627386</v>
      </c>
      <c r="AC177" s="63">
        <f>($L177+SUM($W177:AB177))*(U$11*U177)</f>
        <v>0</v>
      </c>
      <c r="AD177" s="63">
        <f>($L177+SUM($W177:AC177))*(V$11*V177)</f>
        <v>0</v>
      </c>
      <c r="AE177" s="110">
        <f t="shared" si="187"/>
        <v>-0.49648655228625294</v>
      </c>
    </row>
    <row r="178" spans="1:31" ht="12.75">
      <c r="A178" s="3">
        <v>3</v>
      </c>
      <c r="B178" s="15">
        <f t="shared" si="171"/>
        <v>42064</v>
      </c>
      <c r="C178" s="229">
        <f t="shared" si="175"/>
        <v>42100</v>
      </c>
      <c r="D178" s="229">
        <f t="shared" si="175"/>
        <v>42115</v>
      </c>
      <c r="E178" s="148" t="s">
        <v>205</v>
      </c>
      <c r="F178" s="3">
        <v>9</v>
      </c>
      <c r="G178" s="321">
        <v>13</v>
      </c>
      <c r="H178" s="232">
        <f t="shared" si="184"/>
        <v>2.3</v>
      </c>
      <c r="I178" s="232">
        <f t="shared" si="170"/>
        <v>1.34</v>
      </c>
      <c r="J178" s="56">
        <f t="shared" si="172"/>
        <v>17.42</v>
      </c>
      <c r="K178" s="57">
        <f t="shared" si="149"/>
        <v>29.9</v>
      </c>
      <c r="L178" s="58">
        <f>+J178-K178</f>
        <v>-12.479999999999997</v>
      </c>
      <c r="M178" s="55">
        <f t="shared" si="151"/>
        <v>-0.49983966343171726</v>
      </c>
      <c r="N178" s="29">
        <f>SUM(L178:M178)</f>
        <v>-12.979839663431715</v>
      </c>
      <c r="O178" s="16">
        <f t="shared" si="183"/>
        <v>0</v>
      </c>
      <c r="P178" s="16">
        <f t="shared" si="183"/>
        <v>71</v>
      </c>
      <c r="Q178" s="16">
        <f t="shared" si="183"/>
        <v>92</v>
      </c>
      <c r="R178" s="16">
        <f t="shared" si="183"/>
        <v>92</v>
      </c>
      <c r="S178" s="16">
        <f t="shared" si="183"/>
        <v>91</v>
      </c>
      <c r="T178" s="16">
        <f t="shared" si="183"/>
        <v>91</v>
      </c>
      <c r="U178" s="16">
        <f t="shared" si="183"/>
        <v>0</v>
      </c>
      <c r="V178" s="106">
        <f t="shared" si="185"/>
        <v>0</v>
      </c>
      <c r="W178" s="141">
        <f t="shared" si="186"/>
        <v>0</v>
      </c>
      <c r="X178" s="63">
        <f>($L178+SUM($W178:W178))*(P$11*P178)</f>
        <v>-0.07889753424657532</v>
      </c>
      <c r="Y178" s="63">
        <f>($L178+SUM($W178:X178))*(Q$11*Q178)</f>
        <v>-0.10287973596547191</v>
      </c>
      <c r="Z178" s="63">
        <f>($L178+SUM($W178:Y178))*(R$11*R178)</f>
        <v>-0.10372250421351782</v>
      </c>
      <c r="AA178" s="63">
        <f>($L178+SUM($W178:Z178))*(S$11*S178)</f>
        <v>-0.10343552214483179</v>
      </c>
      <c r="AB178" s="63">
        <f>($L178+SUM($W178:AA178))*(T$11*T178)</f>
        <v>-0.11090436686132041</v>
      </c>
      <c r="AC178" s="63">
        <f>($L178+SUM($W178:AB178))*(U$11*U178)</f>
        <v>0</v>
      </c>
      <c r="AD178" s="63">
        <f>($L178+SUM($W178:AC178))*(V$11*V178)</f>
        <v>0</v>
      </c>
      <c r="AE178" s="110">
        <f t="shared" si="187"/>
        <v>-0.49983966343171726</v>
      </c>
    </row>
    <row r="179" spans="1:31" ht="12.75">
      <c r="A179" s="16">
        <v>4</v>
      </c>
      <c r="B179" s="15">
        <f t="shared" si="171"/>
        <v>42095</v>
      </c>
      <c r="C179" s="229">
        <f t="shared" si="175"/>
        <v>42129</v>
      </c>
      <c r="D179" s="229">
        <f t="shared" si="175"/>
        <v>42144</v>
      </c>
      <c r="E179" s="148" t="s">
        <v>205</v>
      </c>
      <c r="F179" s="3">
        <v>9</v>
      </c>
      <c r="G179" s="321">
        <v>12</v>
      </c>
      <c r="H179" s="232">
        <f t="shared" si="184"/>
        <v>2.3</v>
      </c>
      <c r="I179" s="232">
        <f t="shared" si="170"/>
        <v>1.34</v>
      </c>
      <c r="J179" s="56">
        <f t="shared" si="172"/>
        <v>16.080000000000002</v>
      </c>
      <c r="K179" s="57">
        <f t="shared" si="149"/>
        <v>27.599999999999998</v>
      </c>
      <c r="L179" s="58">
        <f aca="true" t="shared" si="188" ref="L179:L189">+J179-K179</f>
        <v>-11.519999999999996</v>
      </c>
      <c r="M179" s="55">
        <f t="shared" si="151"/>
        <v>-0.4306465709181907</v>
      </c>
      <c r="N179" s="29">
        <f aca="true" t="shared" si="189" ref="N179:N189">SUM(L179:M179)</f>
        <v>-11.950646570918186</v>
      </c>
      <c r="O179" s="16">
        <f t="shared" si="183"/>
        <v>0</v>
      </c>
      <c r="P179" s="16">
        <f t="shared" si="183"/>
        <v>42</v>
      </c>
      <c r="Q179" s="16">
        <f t="shared" si="183"/>
        <v>92</v>
      </c>
      <c r="R179" s="16">
        <f t="shared" si="183"/>
        <v>92</v>
      </c>
      <c r="S179" s="16">
        <f t="shared" si="183"/>
        <v>91</v>
      </c>
      <c r="T179" s="16">
        <f t="shared" si="183"/>
        <v>91</v>
      </c>
      <c r="U179" s="16">
        <f t="shared" si="183"/>
        <v>0</v>
      </c>
      <c r="V179" s="106">
        <f t="shared" si="185"/>
        <v>0</v>
      </c>
      <c r="W179" s="141">
        <f t="shared" si="186"/>
        <v>0</v>
      </c>
      <c r="X179" s="63">
        <f>($L179+SUM($W179:W179))*(P$11*P179)</f>
        <v>-0.043081643835616426</v>
      </c>
      <c r="Y179" s="63">
        <f>($L179+SUM($W179:X179))*(Q$11*Q179)</f>
        <v>-0.0947222304522424</v>
      </c>
      <c r="Z179" s="63">
        <f>($L179+SUM($W179:Y179))*(R$11*R179)</f>
        <v>-0.09549817420307036</v>
      </c>
      <c r="AA179" s="63">
        <f>($L179+SUM($W179:Z179))*(S$11*S179)</f>
        <v>-0.09523394742030661</v>
      </c>
      <c r="AB179" s="63">
        <f>($L179+SUM($W179:AA179))*(T$11*T179)</f>
        <v>-0.10211057500695483</v>
      </c>
      <c r="AC179" s="63">
        <f>($L179+SUM($W179:AB179))*(U$11*U179)</f>
        <v>0</v>
      </c>
      <c r="AD179" s="63">
        <f>($L179+SUM($W179:AC179))*(V$11*V179)</f>
        <v>0</v>
      </c>
      <c r="AE179" s="110">
        <f t="shared" si="187"/>
        <v>-0.4306465709181907</v>
      </c>
    </row>
    <row r="180" spans="1:31" ht="12.75">
      <c r="A180" s="3">
        <v>5</v>
      </c>
      <c r="B180" s="15">
        <f t="shared" si="171"/>
        <v>42125</v>
      </c>
      <c r="C180" s="229">
        <f t="shared" si="175"/>
        <v>42158</v>
      </c>
      <c r="D180" s="229">
        <f t="shared" si="175"/>
        <v>42173</v>
      </c>
      <c r="E180" s="148" t="s">
        <v>205</v>
      </c>
      <c r="F180" s="3">
        <v>9</v>
      </c>
      <c r="G180" s="321">
        <v>12</v>
      </c>
      <c r="H180" s="232">
        <f t="shared" si="184"/>
        <v>2.3</v>
      </c>
      <c r="I180" s="232">
        <f t="shared" si="170"/>
        <v>1.34</v>
      </c>
      <c r="J180" s="56">
        <f t="shared" si="172"/>
        <v>16.080000000000002</v>
      </c>
      <c r="K180" s="57">
        <f t="shared" si="149"/>
        <v>27.599999999999998</v>
      </c>
      <c r="L180" s="58">
        <f t="shared" si="188"/>
        <v>-11.519999999999996</v>
      </c>
      <c r="M180" s="55">
        <f t="shared" si="151"/>
        <v>-0.3999026832840269</v>
      </c>
      <c r="N180" s="29">
        <f t="shared" si="189"/>
        <v>-11.919902683284024</v>
      </c>
      <c r="O180" s="16">
        <f t="shared" si="183"/>
        <v>0</v>
      </c>
      <c r="P180" s="16">
        <f t="shared" si="183"/>
        <v>13</v>
      </c>
      <c r="Q180" s="16">
        <f t="shared" si="183"/>
        <v>92</v>
      </c>
      <c r="R180" s="16">
        <f t="shared" si="183"/>
        <v>92</v>
      </c>
      <c r="S180" s="16">
        <f t="shared" si="183"/>
        <v>91</v>
      </c>
      <c r="T180" s="16">
        <f t="shared" si="183"/>
        <v>91</v>
      </c>
      <c r="U180" s="16">
        <f t="shared" si="183"/>
        <v>0</v>
      </c>
      <c r="V180" s="106">
        <f t="shared" si="185"/>
        <v>0</v>
      </c>
      <c r="W180" s="141">
        <f t="shared" si="186"/>
        <v>0</v>
      </c>
      <c r="X180" s="63">
        <f>($L180+SUM($W180:W180))*(P$11*P180)</f>
        <v>-0.01333479452054794</v>
      </c>
      <c r="Y180" s="63">
        <f>($L180+SUM($W180:X180))*(Q$11*Q180)</f>
        <v>-0.09447855078251075</v>
      </c>
      <c r="Z180" s="63">
        <f>($L180+SUM($W180:Y180))*(R$11*R180)</f>
        <v>-0.09525249836289351</v>
      </c>
      <c r="AA180" s="63">
        <f>($L180+SUM($W180:Z180))*(S$11*S180)</f>
        <v>-0.09498895132230696</v>
      </c>
      <c r="AB180" s="63">
        <f>($L180+SUM($W180:AA180))*(T$11*T180)</f>
        <v>-0.10184788829576774</v>
      </c>
      <c r="AC180" s="63">
        <f>($L180+SUM($W180:AB180))*(U$11*U180)</f>
        <v>0</v>
      </c>
      <c r="AD180" s="63">
        <f>($L180+SUM($W180:AC180))*(V$11*V180)</f>
        <v>0</v>
      </c>
      <c r="AE180" s="110">
        <f t="shared" si="187"/>
        <v>-0.3999026832840269</v>
      </c>
    </row>
    <row r="181" spans="1:31" ht="12.75">
      <c r="A181" s="3">
        <v>6</v>
      </c>
      <c r="B181" s="15">
        <f t="shared" si="171"/>
        <v>42156</v>
      </c>
      <c r="C181" s="229">
        <f t="shared" si="175"/>
        <v>42191</v>
      </c>
      <c r="D181" s="229">
        <f t="shared" si="175"/>
        <v>42206</v>
      </c>
      <c r="E181" s="148" t="s">
        <v>205</v>
      </c>
      <c r="F181" s="3">
        <v>9</v>
      </c>
      <c r="G181" s="321">
        <v>13</v>
      </c>
      <c r="H181" s="232">
        <f t="shared" si="184"/>
        <v>2.3</v>
      </c>
      <c r="I181" s="232">
        <f t="shared" si="170"/>
        <v>1.34</v>
      </c>
      <c r="J181" s="56">
        <f t="shared" si="172"/>
        <v>17.42</v>
      </c>
      <c r="K181" s="57">
        <f t="shared" si="149"/>
        <v>29.9</v>
      </c>
      <c r="L181" s="77">
        <f t="shared" si="188"/>
        <v>-12.479999999999997</v>
      </c>
      <c r="M181" s="78">
        <f t="shared" si="151"/>
        <v>-0.3955147472142143</v>
      </c>
      <c r="N181" s="76">
        <f t="shared" si="189"/>
        <v>-12.875514747214211</v>
      </c>
      <c r="O181" s="16">
        <f t="shared" si="183"/>
        <v>0</v>
      </c>
      <c r="P181" s="16">
        <f t="shared" si="183"/>
        <v>0</v>
      </c>
      <c r="Q181" s="16">
        <f t="shared" si="183"/>
        <v>72</v>
      </c>
      <c r="R181" s="16">
        <f t="shared" si="183"/>
        <v>92</v>
      </c>
      <c r="S181" s="16">
        <f t="shared" si="183"/>
        <v>91</v>
      </c>
      <c r="T181" s="16">
        <f t="shared" si="183"/>
        <v>91</v>
      </c>
      <c r="U181" s="16">
        <f t="shared" si="183"/>
        <v>0</v>
      </c>
      <c r="V181" s="106">
        <f t="shared" si="185"/>
        <v>0</v>
      </c>
      <c r="W181" s="141">
        <f t="shared" si="186"/>
        <v>0</v>
      </c>
      <c r="X181" s="63">
        <f>($L181+SUM($W181:W181))*(P$11*P181)</f>
        <v>0</v>
      </c>
      <c r="Y181" s="63">
        <f>($L181+SUM($W181:X181))*(Q$11*Q181)</f>
        <v>-0.08000876712328765</v>
      </c>
      <c r="Z181" s="63">
        <f>($L181+SUM($W181:Y181))*(R$11*R181)</f>
        <v>-0.10288883894164004</v>
      </c>
      <c r="AA181" s="63">
        <f>($L181+SUM($W181:Z181))*(S$11*S181)</f>
        <v>-0.1026041634792795</v>
      </c>
      <c r="AB181" s="63">
        <f>($L181+SUM($W181:AA181))*(T$11*T181)</f>
        <v>-0.11001297767000713</v>
      </c>
      <c r="AC181" s="63">
        <f>($L181+SUM($W181:AB181))*(U$11*U181)</f>
        <v>0</v>
      </c>
      <c r="AD181" s="63">
        <f>($L181+SUM($W181:AC181))*(V$11*V181)</f>
        <v>0</v>
      </c>
      <c r="AE181" s="110">
        <f t="shared" si="187"/>
        <v>-0.3955147472142143</v>
      </c>
    </row>
    <row r="182" spans="1:31" ht="12.75">
      <c r="A182" s="16">
        <v>7</v>
      </c>
      <c r="B182" s="15">
        <f t="shared" si="171"/>
        <v>42186</v>
      </c>
      <c r="C182" s="229">
        <f t="shared" si="175"/>
        <v>42221</v>
      </c>
      <c r="D182" s="229">
        <f t="shared" si="175"/>
        <v>42236</v>
      </c>
      <c r="E182" s="148" t="s">
        <v>205</v>
      </c>
      <c r="F182" s="3">
        <v>9</v>
      </c>
      <c r="G182" s="321">
        <v>14</v>
      </c>
      <c r="H182" s="232">
        <f aca="true" t="shared" si="190" ref="H182:H187">$K$8</f>
        <v>1.44</v>
      </c>
      <c r="I182" s="232">
        <f t="shared" si="170"/>
        <v>1.34</v>
      </c>
      <c r="J182" s="56">
        <f t="shared" si="172"/>
        <v>18.76</v>
      </c>
      <c r="K182" s="74">
        <f t="shared" si="149"/>
        <v>20.16</v>
      </c>
      <c r="L182" s="77">
        <f t="shared" si="188"/>
        <v>-1.3999999999999986</v>
      </c>
      <c r="M182" s="75">
        <f t="shared" si="151"/>
        <v>-0.04053497399800911</v>
      </c>
      <c r="N182" s="76">
        <f t="shared" si="189"/>
        <v>-1.4405349739980078</v>
      </c>
      <c r="O182" s="16">
        <f t="shared" si="183"/>
        <v>0</v>
      </c>
      <c r="P182" s="16">
        <f t="shared" si="183"/>
        <v>0</v>
      </c>
      <c r="Q182" s="16">
        <f t="shared" si="183"/>
        <v>42</v>
      </c>
      <c r="R182" s="16">
        <f t="shared" si="183"/>
        <v>92</v>
      </c>
      <c r="S182" s="16">
        <f t="shared" si="183"/>
        <v>91</v>
      </c>
      <c r="T182" s="16">
        <f t="shared" si="183"/>
        <v>91</v>
      </c>
      <c r="U182" s="16">
        <f t="shared" si="183"/>
        <v>0</v>
      </c>
      <c r="V182" s="106">
        <f t="shared" si="185"/>
        <v>0</v>
      </c>
      <c r="W182" s="141">
        <f t="shared" si="186"/>
        <v>0</v>
      </c>
      <c r="X182" s="63">
        <f>($L182+SUM($W182:W182))*(P$11*P182)</f>
        <v>0</v>
      </c>
      <c r="Y182" s="63">
        <f>($L182+SUM($W182:X182))*(Q$11*Q182)</f>
        <v>-0.005235616438356159</v>
      </c>
      <c r="Z182" s="63">
        <f>($L182+SUM($W182:Y182))*(R$11*R182)</f>
        <v>-0.011511382173015563</v>
      </c>
      <c r="AA182" s="63">
        <f>($L182+SUM($W182:Z182))*(S$11*S182)</f>
        <v>-0.011479532187378433</v>
      </c>
      <c r="AB182" s="63">
        <f>($L182+SUM($W182:AA182))*(T$11*T182)</f>
        <v>-0.012308443199258954</v>
      </c>
      <c r="AC182" s="63">
        <f>($L182+SUM($W182:AB182))*(U$11*U182)</f>
        <v>0</v>
      </c>
      <c r="AD182" s="63">
        <f>($L182+SUM($W182:AC182))*(V$11*V182)</f>
        <v>0</v>
      </c>
      <c r="AE182" s="110">
        <f t="shared" si="187"/>
        <v>-0.04053497399800911</v>
      </c>
    </row>
    <row r="183" spans="1:34" ht="12.75">
      <c r="A183" s="3">
        <v>8</v>
      </c>
      <c r="B183" s="15">
        <f t="shared" si="171"/>
        <v>42217</v>
      </c>
      <c r="C183" s="229">
        <f t="shared" si="175"/>
        <v>42250</v>
      </c>
      <c r="D183" s="229">
        <f t="shared" si="175"/>
        <v>42265</v>
      </c>
      <c r="E183" s="148" t="s">
        <v>205</v>
      </c>
      <c r="F183" s="16">
        <v>9</v>
      </c>
      <c r="G183" s="321">
        <v>15</v>
      </c>
      <c r="H183" s="232">
        <f t="shared" si="190"/>
        <v>1.44</v>
      </c>
      <c r="I183" s="232">
        <f t="shared" si="170"/>
        <v>1.34</v>
      </c>
      <c r="J183" s="56">
        <f t="shared" si="172"/>
        <v>20.1</v>
      </c>
      <c r="K183" s="74">
        <f t="shared" si="149"/>
        <v>21.599999999999998</v>
      </c>
      <c r="L183" s="77">
        <f t="shared" si="188"/>
        <v>-1.4999999999999964</v>
      </c>
      <c r="M183" s="75">
        <f t="shared" si="151"/>
        <v>-0.03945974507016071</v>
      </c>
      <c r="N183" s="76">
        <f t="shared" si="189"/>
        <v>-1.5394597450701573</v>
      </c>
      <c r="O183" s="16">
        <f t="shared" si="183"/>
        <v>0</v>
      </c>
      <c r="P183" s="16">
        <f t="shared" si="183"/>
        <v>0</v>
      </c>
      <c r="Q183" s="16">
        <f t="shared" si="183"/>
        <v>13</v>
      </c>
      <c r="R183" s="16">
        <f t="shared" si="183"/>
        <v>92</v>
      </c>
      <c r="S183" s="16">
        <f t="shared" si="183"/>
        <v>91</v>
      </c>
      <c r="T183" s="16">
        <f t="shared" si="183"/>
        <v>91</v>
      </c>
      <c r="U183" s="16">
        <f t="shared" si="183"/>
        <v>0</v>
      </c>
      <c r="V183" s="106">
        <f t="shared" si="185"/>
        <v>0</v>
      </c>
      <c r="W183" s="141">
        <f t="shared" si="186"/>
        <v>0</v>
      </c>
      <c r="X183" s="63">
        <f>($L183+SUM($W183:W183))*(P$11*P183)</f>
        <v>0</v>
      </c>
      <c r="Y183" s="63">
        <f>($L183+SUM($W183:X183))*(Q$11*Q183)</f>
        <v>-0.0017363013698630096</v>
      </c>
      <c r="Z183" s="63">
        <f>($L183+SUM($W183:Y183))*(R$11*R183)</f>
        <v>-0.012301894633139396</v>
      </c>
      <c r="AA183" s="63">
        <f>($L183+SUM($W183:Z183))*(S$11*S183)</f>
        <v>-0.012267857437476354</v>
      </c>
      <c r="AB183" s="63">
        <f>($L183+SUM($W183:AA183))*(T$11*T183)</f>
        <v>-0.013153691629681948</v>
      </c>
      <c r="AC183" s="63">
        <f>($L183+SUM($W183:AB183))*(U$11*U183)</f>
        <v>0</v>
      </c>
      <c r="AD183" s="63">
        <f>($L183+SUM($W183:AC183))*(V$11*V183)</f>
        <v>0</v>
      </c>
      <c r="AE183" s="110">
        <f t="shared" si="187"/>
        <v>-0.03945974507016071</v>
      </c>
      <c r="AF183" s="13"/>
      <c r="AG183" s="13"/>
      <c r="AH183" s="13"/>
    </row>
    <row r="184" spans="1:31" ht="12.75">
      <c r="A184" s="3">
        <v>9</v>
      </c>
      <c r="B184" s="15">
        <f t="shared" si="171"/>
        <v>42248</v>
      </c>
      <c r="C184" s="229">
        <f aca="true" t="shared" si="191" ref="C184:D187">+C172</f>
        <v>42282</v>
      </c>
      <c r="D184" s="229">
        <f t="shared" si="191"/>
        <v>42297</v>
      </c>
      <c r="E184" s="148" t="s">
        <v>205</v>
      </c>
      <c r="F184" s="16">
        <v>9</v>
      </c>
      <c r="G184" s="321">
        <v>14</v>
      </c>
      <c r="H184" s="232">
        <f t="shared" si="190"/>
        <v>1.44</v>
      </c>
      <c r="I184" s="232">
        <f t="shared" si="170"/>
        <v>1.34</v>
      </c>
      <c r="J184" s="56">
        <f t="shared" si="172"/>
        <v>18.76</v>
      </c>
      <c r="K184" s="74">
        <f t="shared" si="149"/>
        <v>20.16</v>
      </c>
      <c r="L184" s="77">
        <f t="shared" si="188"/>
        <v>-1.3999999999999986</v>
      </c>
      <c r="M184" s="75">
        <f t="shared" si="151"/>
        <v>-0.03275957799816416</v>
      </c>
      <c r="N184" s="76">
        <f t="shared" si="189"/>
        <v>-1.4327595779981628</v>
      </c>
      <c r="O184" s="16">
        <f aca="true" t="shared" si="192" ref="O184:R187">IF($D184&lt;O$8,O$12,IF($D184&lt;P$8,P$8-$D184,0))</f>
        <v>0</v>
      </c>
      <c r="P184" s="16">
        <f t="shared" si="192"/>
        <v>0</v>
      </c>
      <c r="Q184" s="16">
        <f t="shared" si="192"/>
        <v>0</v>
      </c>
      <c r="R184" s="16">
        <f t="shared" si="192"/>
        <v>73</v>
      </c>
      <c r="S184" s="16">
        <f aca="true" t="shared" si="193" ref="S184:U187">IF($D184&lt;S$8,S$12,IF($D184&lt;T$8,T$8-$D184,0))</f>
        <v>91</v>
      </c>
      <c r="T184" s="16">
        <f t="shared" si="193"/>
        <v>91</v>
      </c>
      <c r="U184" s="16">
        <f t="shared" si="193"/>
        <v>0</v>
      </c>
      <c r="V184" s="106">
        <f>IF(W$8&lt;V$8,0,IF($D184&lt;V$8,V$12,IF($D184&lt;W$8,W$8-$D184,0)))</f>
        <v>0</v>
      </c>
      <c r="W184" s="141">
        <f>$L184*O$11*O184</f>
        <v>0</v>
      </c>
      <c r="X184" s="63">
        <f>($L184+SUM($W184:W184))*(P$11*P184)</f>
        <v>0</v>
      </c>
      <c r="Y184" s="63">
        <f>($L184+SUM($W184:X184))*(Q$11*Q184)</f>
        <v>0</v>
      </c>
      <c r="Z184" s="63">
        <f>($L184+SUM($W184:Y184))*(R$11*R184)</f>
        <v>-0.00909999999999999</v>
      </c>
      <c r="AA184" s="63">
        <f>($L184+SUM($W184:Z184))*(S$11*S184)</f>
        <v>-0.011417570547945193</v>
      </c>
      <c r="AB184" s="63">
        <f>($L184+SUM($W184:AA184))*(T$11*T184)</f>
        <v>-0.01224200745021898</v>
      </c>
      <c r="AC184" s="63">
        <f>($L184+SUM($W184:AB184))*(U$11*U184)</f>
        <v>0</v>
      </c>
      <c r="AD184" s="63">
        <f>($L184+SUM($W184:AC184))*(V$11*V184)</f>
        <v>0</v>
      </c>
      <c r="AE184" s="110">
        <f t="shared" si="187"/>
        <v>-0.03275957799816416</v>
      </c>
    </row>
    <row r="185" spans="1:31" ht="12.75">
      <c r="A185" s="16">
        <v>10</v>
      </c>
      <c r="B185" s="15">
        <f t="shared" si="171"/>
        <v>42278</v>
      </c>
      <c r="C185" s="229">
        <f t="shared" si="191"/>
        <v>42312</v>
      </c>
      <c r="D185" s="229">
        <f t="shared" si="191"/>
        <v>42327</v>
      </c>
      <c r="E185" s="148" t="s">
        <v>205</v>
      </c>
      <c r="F185" s="16">
        <v>9</v>
      </c>
      <c r="G185" s="321">
        <v>12</v>
      </c>
      <c r="H185" s="232">
        <f t="shared" si="190"/>
        <v>1.44</v>
      </c>
      <c r="I185" s="232">
        <f t="shared" si="170"/>
        <v>1.34</v>
      </c>
      <c r="J185" s="56">
        <f t="shared" si="172"/>
        <v>16.080000000000002</v>
      </c>
      <c r="K185" s="74">
        <f t="shared" si="149"/>
        <v>17.28</v>
      </c>
      <c r="L185" s="77">
        <f t="shared" si="188"/>
        <v>-1.1999999999999993</v>
      </c>
      <c r="M185" s="75">
        <f t="shared" si="151"/>
        <v>-0.02482033703724</v>
      </c>
      <c r="N185" s="76">
        <f t="shared" si="189"/>
        <v>-1.2248203370372392</v>
      </c>
      <c r="O185" s="16">
        <f t="shared" si="192"/>
        <v>0</v>
      </c>
      <c r="P185" s="16">
        <f t="shared" si="192"/>
        <v>0</v>
      </c>
      <c r="Q185" s="16">
        <f t="shared" si="192"/>
        <v>0</v>
      </c>
      <c r="R185" s="16">
        <f t="shared" si="192"/>
        <v>43</v>
      </c>
      <c r="S185" s="16">
        <f t="shared" si="193"/>
        <v>91</v>
      </c>
      <c r="T185" s="16">
        <f t="shared" si="193"/>
        <v>91</v>
      </c>
      <c r="U185" s="16">
        <f t="shared" si="193"/>
        <v>0</v>
      </c>
      <c r="V185" s="106">
        <f>IF(W$8&lt;V$8,0,IF($D185&lt;V$8,V$12,IF($D185&lt;W$8,W$8-$D185,0)))</f>
        <v>0</v>
      </c>
      <c r="W185" s="141">
        <f>$L185*O$11*O185</f>
        <v>0</v>
      </c>
      <c r="X185" s="63">
        <f>($L185+SUM($W185:W185))*(P$11*P185)</f>
        <v>0</v>
      </c>
      <c r="Y185" s="63">
        <f>($L185+SUM($W185:X185))*(Q$11*Q185)</f>
        <v>0</v>
      </c>
      <c r="Z185" s="63">
        <f>($L185+SUM($W185:Y185))*(R$11*R185)</f>
        <v>-0.004594520547945203</v>
      </c>
      <c r="AA185" s="63">
        <f>($L185+SUM($W185:Z185))*(S$11*S185)</f>
        <v>-0.009760515875398756</v>
      </c>
      <c r="AB185" s="63">
        <f>($L185+SUM($W185:AA185))*(T$11*T185)</f>
        <v>-0.010465300613896042</v>
      </c>
      <c r="AC185" s="63">
        <f>($L185+SUM($W185:AB185))*(U$11*U185)</f>
        <v>0</v>
      </c>
      <c r="AD185" s="63">
        <f>($L185+SUM($W185:AC185))*(V$11*V185)</f>
        <v>0</v>
      </c>
      <c r="AE185" s="110">
        <f t="shared" si="187"/>
        <v>-0.02482033703724</v>
      </c>
    </row>
    <row r="186" spans="1:31" ht="12.75">
      <c r="A186" s="3">
        <v>11</v>
      </c>
      <c r="B186" s="15">
        <f t="shared" si="171"/>
        <v>42309</v>
      </c>
      <c r="C186" s="229">
        <f t="shared" si="191"/>
        <v>42341</v>
      </c>
      <c r="D186" s="229">
        <f t="shared" si="191"/>
        <v>42356</v>
      </c>
      <c r="E186" s="148" t="s">
        <v>205</v>
      </c>
      <c r="F186" s="16">
        <v>9</v>
      </c>
      <c r="G186" s="321">
        <v>12</v>
      </c>
      <c r="H186" s="232">
        <f t="shared" si="190"/>
        <v>1.44</v>
      </c>
      <c r="I186" s="232">
        <f t="shared" si="170"/>
        <v>1.34</v>
      </c>
      <c r="J186" s="56">
        <f t="shared" si="172"/>
        <v>16.080000000000002</v>
      </c>
      <c r="K186" s="74">
        <f t="shared" si="149"/>
        <v>17.28</v>
      </c>
      <c r="L186" s="77">
        <f t="shared" si="188"/>
        <v>-1.1999999999999993</v>
      </c>
      <c r="M186" s="75">
        <f t="shared" si="151"/>
        <v>-0.021669679165235968</v>
      </c>
      <c r="N186" s="76">
        <f t="shared" si="189"/>
        <v>-1.2216696791652353</v>
      </c>
      <c r="O186" s="16">
        <f t="shared" si="192"/>
        <v>0</v>
      </c>
      <c r="P186" s="16">
        <f t="shared" si="192"/>
        <v>0</v>
      </c>
      <c r="Q186" s="16">
        <f t="shared" si="192"/>
        <v>0</v>
      </c>
      <c r="R186" s="16">
        <f t="shared" si="192"/>
        <v>14</v>
      </c>
      <c r="S186" s="16">
        <f t="shared" si="193"/>
        <v>91</v>
      </c>
      <c r="T186" s="16">
        <f t="shared" si="193"/>
        <v>91</v>
      </c>
      <c r="U186" s="16">
        <f t="shared" si="193"/>
        <v>0</v>
      </c>
      <c r="V186" s="106">
        <f>IF(W$8&lt;V$8,0,IF($D186&lt;V$8,V$12,IF($D186&lt;W$8,W$8-$D186,0)))</f>
        <v>0</v>
      </c>
      <c r="W186" s="141">
        <f>$L186*O$11*O186</f>
        <v>0</v>
      </c>
      <c r="X186" s="63">
        <f>($L186+SUM($W186:W186))*(P$11*P186)</f>
        <v>0</v>
      </c>
      <c r="Y186" s="63">
        <f>($L186+SUM($W186:X186))*(Q$11*Q186)</f>
        <v>0</v>
      </c>
      <c r="Z186" s="63">
        <f>($L186+SUM($W186:Y186))*(R$11*R186)</f>
        <v>-0.0014958904109589033</v>
      </c>
      <c r="AA186" s="63">
        <f>($L186+SUM($W186:Z186))*(S$11*S186)</f>
        <v>-0.009735408481891531</v>
      </c>
      <c r="AB186" s="63">
        <f>($L186+SUM($W186:AA186))*(T$11*T186)</f>
        <v>-0.010438380272385531</v>
      </c>
      <c r="AC186" s="63">
        <f>($L186+SUM($W186:AB186))*(U$11*U186)</f>
        <v>0</v>
      </c>
      <c r="AD186" s="63">
        <f>($L186+SUM($W186:AC186))*(V$11*V186)</f>
        <v>0</v>
      </c>
      <c r="AE186" s="110">
        <f t="shared" si="187"/>
        <v>-0.021669679165235968</v>
      </c>
    </row>
    <row r="187" spans="1:31" s="69" customFormat="1" ht="12.75">
      <c r="A187" s="3">
        <v>12</v>
      </c>
      <c r="B187" s="83">
        <f t="shared" si="171"/>
        <v>42339</v>
      </c>
      <c r="C187" s="229">
        <f t="shared" si="191"/>
        <v>42375</v>
      </c>
      <c r="D187" s="229">
        <f t="shared" si="191"/>
        <v>42390</v>
      </c>
      <c r="E187" s="149" t="s">
        <v>205</v>
      </c>
      <c r="F187" s="81">
        <v>9</v>
      </c>
      <c r="G187" s="322">
        <v>12</v>
      </c>
      <c r="H187" s="233">
        <f t="shared" si="190"/>
        <v>1.44</v>
      </c>
      <c r="I187" s="233">
        <f t="shared" si="170"/>
        <v>1.34</v>
      </c>
      <c r="J187" s="85">
        <f t="shared" si="172"/>
        <v>16.080000000000002</v>
      </c>
      <c r="K187" s="86">
        <f t="shared" si="149"/>
        <v>17.28</v>
      </c>
      <c r="L187" s="87">
        <f t="shared" si="188"/>
        <v>-1.1999999999999993</v>
      </c>
      <c r="M187" s="88">
        <f t="shared" si="151"/>
        <v>-0.017993269086883083</v>
      </c>
      <c r="N187" s="89">
        <f t="shared" si="189"/>
        <v>-1.2179932690868824</v>
      </c>
      <c r="O187" s="81">
        <f t="shared" si="192"/>
        <v>0</v>
      </c>
      <c r="P187" s="81">
        <f t="shared" si="192"/>
        <v>0</v>
      </c>
      <c r="Q187" s="81">
        <f t="shared" si="192"/>
        <v>0</v>
      </c>
      <c r="R187" s="81">
        <f t="shared" si="192"/>
        <v>0</v>
      </c>
      <c r="S187" s="81">
        <f t="shared" si="193"/>
        <v>71</v>
      </c>
      <c r="T187" s="81">
        <f t="shared" si="193"/>
        <v>91</v>
      </c>
      <c r="U187" s="81">
        <f t="shared" si="193"/>
        <v>0</v>
      </c>
      <c r="V187" s="107">
        <f>IF(W$8&lt;V$8,0,IF($D187&lt;V$8,V$12,IF($D187&lt;W$8,W$8-$D187,0)))</f>
        <v>0</v>
      </c>
      <c r="W187" s="142">
        <f>$L187*O$11*O187</f>
        <v>0</v>
      </c>
      <c r="X187" s="90">
        <f>($L187+SUM($W187:W187))*(P$11*P187)</f>
        <v>0</v>
      </c>
      <c r="Y187" s="90">
        <f>($L187+SUM($W187:X187))*(Q$11*Q187)</f>
        <v>0</v>
      </c>
      <c r="Z187" s="90">
        <f>($L187+SUM($W187:Y187))*(R$11*R187)</f>
        <v>0</v>
      </c>
      <c r="AA187" s="90">
        <f>($L187+SUM($W187:Z187))*(S$11*S187)</f>
        <v>-0.007586301369863009</v>
      </c>
      <c r="AB187" s="90">
        <f>($L187+SUM($W187:AA187))*(T$11*T187)</f>
        <v>-0.010406967717020073</v>
      </c>
      <c r="AC187" s="90">
        <f>($L187+SUM($W187:AB187))*(U$11*U187)</f>
        <v>0</v>
      </c>
      <c r="AD187" s="90">
        <f>($L187+SUM($W187:AC187))*(V$11*V187)</f>
        <v>0</v>
      </c>
      <c r="AE187" s="111">
        <f t="shared" si="187"/>
        <v>-0.017993269086883083</v>
      </c>
    </row>
    <row r="188" spans="1:31" ht="12.75">
      <c r="A188" s="16">
        <v>1</v>
      </c>
      <c r="B188" s="15">
        <f t="shared" si="171"/>
        <v>42005</v>
      </c>
      <c r="C188" s="228">
        <f aca="true" t="shared" si="194" ref="C188:D199">+C164</f>
        <v>42039</v>
      </c>
      <c r="D188" s="228">
        <f t="shared" si="194"/>
        <v>42054</v>
      </c>
      <c r="E188" s="117" t="s">
        <v>206</v>
      </c>
      <c r="F188" s="3">
        <v>9</v>
      </c>
      <c r="G188" s="321">
        <v>25</v>
      </c>
      <c r="H188" s="232">
        <f aca="true" t="shared" si="195" ref="H188:H193">$K$3</f>
        <v>2.3</v>
      </c>
      <c r="I188" s="232">
        <f t="shared" si="170"/>
        <v>1.34</v>
      </c>
      <c r="J188" s="56">
        <f t="shared" si="172"/>
        <v>33.5</v>
      </c>
      <c r="K188" s="57">
        <f t="shared" si="149"/>
        <v>57.49999999999999</v>
      </c>
      <c r="L188" s="58">
        <f t="shared" si="188"/>
        <v>-23.999999999999993</v>
      </c>
      <c r="M188" s="55">
        <f t="shared" si="151"/>
        <v>-1.0966892199862475</v>
      </c>
      <c r="N188" s="29">
        <f t="shared" si="189"/>
        <v>-25.09668921998624</v>
      </c>
      <c r="O188" s="16">
        <f aca="true" t="shared" si="196" ref="O188:Q199">IF($D188&lt;O$8,O$12,IF($D188&lt;P$8,P$8-$D188,0))</f>
        <v>41</v>
      </c>
      <c r="P188" s="16">
        <f t="shared" si="196"/>
        <v>91</v>
      </c>
      <c r="Q188" s="16">
        <f t="shared" si="196"/>
        <v>92</v>
      </c>
      <c r="R188" s="16">
        <f aca="true" t="shared" si="197" ref="R188:U207">IF($D188&lt;R$8,R$12,IF($D188&lt;S$8,S$8-$D188,0))</f>
        <v>92</v>
      </c>
      <c r="S188" s="16">
        <f t="shared" si="197"/>
        <v>91</v>
      </c>
      <c r="T188" s="16">
        <f t="shared" si="197"/>
        <v>91</v>
      </c>
      <c r="U188" s="16">
        <f t="shared" si="197"/>
        <v>0</v>
      </c>
      <c r="V188" s="106">
        <f aca="true" t="shared" si="198" ref="V188:V199">IF(W$8&lt;V$8,0,IF($D188&lt;V$8,V$12,IF($D188&lt;W$8,W$8-$D188,0)))</f>
        <v>0</v>
      </c>
      <c r="W188" s="141">
        <f aca="true" t="shared" si="199" ref="W188:W199">$L188*O$11*O188</f>
        <v>-0.08761643835616435</v>
      </c>
      <c r="X188" s="63">
        <f>($L188+SUM($W188:W188))*(P$11*P188)</f>
        <v>-0.195175686620379</v>
      </c>
      <c r="Y188" s="63">
        <f>($L188+SUM($W188:X188))*(Q$11*Q188)</f>
        <v>-0.19891931083199954</v>
      </c>
      <c r="Z188" s="63">
        <f>($L188+SUM($W188:Y188))*(R$11*R188)</f>
        <v>-0.20054881422758222</v>
      </c>
      <c r="AA188" s="63">
        <f>($L188+SUM($W188:Z188))*(S$11*S188)</f>
        <v>-0.1999939306561146</v>
      </c>
      <c r="AB188" s="63">
        <f>($L188+SUM($W188:AA188))*(T$11*T188)</f>
        <v>-0.21443503929400767</v>
      </c>
      <c r="AC188" s="63">
        <f>($L188+SUM($W188:AB188))*(U$11*U188)</f>
        <v>0</v>
      </c>
      <c r="AD188" s="63">
        <f>($L188+SUM($W188:AC188))*(V$11*V188)</f>
        <v>0</v>
      </c>
      <c r="AE188" s="110">
        <f>SUM(W188:AD188)</f>
        <v>-1.0966892199862475</v>
      </c>
    </row>
    <row r="189" spans="1:31" ht="12.75">
      <c r="A189" s="3">
        <v>2</v>
      </c>
      <c r="B189" s="15">
        <f t="shared" si="171"/>
        <v>42036</v>
      </c>
      <c r="C189" s="229">
        <f t="shared" si="194"/>
        <v>42067</v>
      </c>
      <c r="D189" s="229">
        <f t="shared" si="194"/>
        <v>42082</v>
      </c>
      <c r="E189" s="30" t="s">
        <v>206</v>
      </c>
      <c r="F189" s="3">
        <v>9</v>
      </c>
      <c r="G189" s="321">
        <v>23</v>
      </c>
      <c r="H189" s="232">
        <f t="shared" si="195"/>
        <v>2.3</v>
      </c>
      <c r="I189" s="232">
        <f t="shared" si="170"/>
        <v>1.34</v>
      </c>
      <c r="J189" s="56">
        <f t="shared" si="172"/>
        <v>30.82</v>
      </c>
      <c r="K189" s="57">
        <f t="shared" si="149"/>
        <v>52.9</v>
      </c>
      <c r="L189" s="58">
        <f t="shared" si="188"/>
        <v>-22.08</v>
      </c>
      <c r="M189" s="55">
        <f t="shared" si="151"/>
        <v>-0.9515992252153185</v>
      </c>
      <c r="N189" s="29">
        <f t="shared" si="189"/>
        <v>-23.031599225215317</v>
      </c>
      <c r="O189" s="16">
        <f t="shared" si="196"/>
        <v>13</v>
      </c>
      <c r="P189" s="16">
        <f t="shared" si="196"/>
        <v>91</v>
      </c>
      <c r="Q189" s="16">
        <f t="shared" si="196"/>
        <v>92</v>
      </c>
      <c r="R189" s="16">
        <f t="shared" si="197"/>
        <v>92</v>
      </c>
      <c r="S189" s="16">
        <f t="shared" si="197"/>
        <v>91</v>
      </c>
      <c r="T189" s="16">
        <f t="shared" si="197"/>
        <v>91</v>
      </c>
      <c r="U189" s="16">
        <f t="shared" si="197"/>
        <v>0</v>
      </c>
      <c r="V189" s="106">
        <f t="shared" si="198"/>
        <v>0</v>
      </c>
      <c r="W189" s="141">
        <f t="shared" si="199"/>
        <v>-0.02555835616438356</v>
      </c>
      <c r="X189" s="63">
        <f>($L189+SUM($W189:W189))*(P$11*P189)</f>
        <v>-0.17911558585851003</v>
      </c>
      <c r="Y189" s="63">
        <f>($L189+SUM($W189:X189))*(Q$11*Q189)</f>
        <v>-0.18255116462095464</v>
      </c>
      <c r="Z189" s="63">
        <f>($L189+SUM($W189:Y189))*(R$11*R189)</f>
        <v>-0.18404658375031532</v>
      </c>
      <c r="AA189" s="63">
        <f>($L189+SUM($W189:Z189))*(S$11*S189)</f>
        <v>-0.18353735897079654</v>
      </c>
      <c r="AB189" s="63">
        <f>($L189+SUM($W189:AA189))*(T$11*T189)</f>
        <v>-0.1967901758503583</v>
      </c>
      <c r="AC189" s="63">
        <f>($L189+SUM($W189:AB189))*(U$11*U189)</f>
        <v>0</v>
      </c>
      <c r="AD189" s="63">
        <f>($L189+SUM($W189:AC189))*(V$11*V189)</f>
        <v>0</v>
      </c>
      <c r="AE189" s="110">
        <f aca="true" t="shared" si="200" ref="AE189:AE199">SUM(W189:AD189)</f>
        <v>-0.9515992252153185</v>
      </c>
    </row>
    <row r="190" spans="1:31" ht="12.75">
      <c r="A190" s="3">
        <v>3</v>
      </c>
      <c r="B190" s="15">
        <f t="shared" si="171"/>
        <v>42064</v>
      </c>
      <c r="C190" s="229">
        <f t="shared" si="194"/>
        <v>42100</v>
      </c>
      <c r="D190" s="229">
        <f t="shared" si="194"/>
        <v>42115</v>
      </c>
      <c r="E190" s="30" t="s">
        <v>206</v>
      </c>
      <c r="F190" s="3">
        <v>9</v>
      </c>
      <c r="G190" s="321">
        <v>23</v>
      </c>
      <c r="H190" s="232">
        <f t="shared" si="195"/>
        <v>2.3</v>
      </c>
      <c r="I190" s="232">
        <f t="shared" si="170"/>
        <v>1.34</v>
      </c>
      <c r="J190" s="56">
        <f t="shared" si="172"/>
        <v>30.82</v>
      </c>
      <c r="K190" s="57">
        <f t="shared" si="149"/>
        <v>52.9</v>
      </c>
      <c r="L190" s="58">
        <f>+J190-K190</f>
        <v>-22.08</v>
      </c>
      <c r="M190" s="55">
        <f t="shared" si="151"/>
        <v>-0.8843317122253461</v>
      </c>
      <c r="N190" s="29">
        <f>SUM(L190:M190)</f>
        <v>-22.964331712225345</v>
      </c>
      <c r="O190" s="16">
        <f t="shared" si="196"/>
        <v>0</v>
      </c>
      <c r="P190" s="16">
        <f t="shared" si="196"/>
        <v>71</v>
      </c>
      <c r="Q190" s="16">
        <f t="shared" si="196"/>
        <v>92</v>
      </c>
      <c r="R190" s="16">
        <f t="shared" si="197"/>
        <v>92</v>
      </c>
      <c r="S190" s="16">
        <f t="shared" si="197"/>
        <v>91</v>
      </c>
      <c r="T190" s="16">
        <f t="shared" si="197"/>
        <v>91</v>
      </c>
      <c r="U190" s="16">
        <f t="shared" si="197"/>
        <v>0</v>
      </c>
      <c r="V190" s="106">
        <f t="shared" si="198"/>
        <v>0</v>
      </c>
      <c r="W190" s="141">
        <f t="shared" si="199"/>
        <v>0</v>
      </c>
      <c r="X190" s="63">
        <f>($L190+SUM($W190:W190))*(P$11*P190)</f>
        <v>-0.13958794520547943</v>
      </c>
      <c r="Y190" s="63">
        <f>($L190+SUM($W190:X190))*(Q$11*Q190)</f>
        <v>-0.18201799440045036</v>
      </c>
      <c r="Z190" s="63">
        <f>($L190+SUM($W190:Y190))*(R$11*R190)</f>
        <v>-0.18350904591622388</v>
      </c>
      <c r="AA190" s="63">
        <f>($L190+SUM($W190:Z190))*(S$11*S190)</f>
        <v>-0.18300130841008705</v>
      </c>
      <c r="AB190" s="63">
        <f>($L190+SUM($W190:AA190))*(T$11*T190)</f>
        <v>-0.19621541829310538</v>
      </c>
      <c r="AC190" s="63">
        <f>($L190+SUM($W190:AB190))*(U$11*U190)</f>
        <v>0</v>
      </c>
      <c r="AD190" s="63">
        <f>($L190+SUM($W190:AC190))*(V$11*V190)</f>
        <v>0</v>
      </c>
      <c r="AE190" s="110">
        <f t="shared" si="200"/>
        <v>-0.8843317122253461</v>
      </c>
    </row>
    <row r="191" spans="1:31" ht="12.75">
      <c r="A191" s="16">
        <v>4</v>
      </c>
      <c r="B191" s="15">
        <f t="shared" si="171"/>
        <v>42095</v>
      </c>
      <c r="C191" s="229">
        <f t="shared" si="194"/>
        <v>42129</v>
      </c>
      <c r="D191" s="229">
        <f t="shared" si="194"/>
        <v>42144</v>
      </c>
      <c r="E191" s="30" t="s">
        <v>206</v>
      </c>
      <c r="F191" s="3">
        <v>9</v>
      </c>
      <c r="G191" s="321">
        <v>22</v>
      </c>
      <c r="H191" s="232">
        <f t="shared" si="195"/>
        <v>2.3</v>
      </c>
      <c r="I191" s="232">
        <f t="shared" si="170"/>
        <v>1.34</v>
      </c>
      <c r="J191" s="56">
        <f t="shared" si="172"/>
        <v>29.48</v>
      </c>
      <c r="K191" s="57">
        <f t="shared" si="149"/>
        <v>50.599999999999994</v>
      </c>
      <c r="L191" s="58">
        <f aca="true" t="shared" si="201" ref="L191:L201">+J191-K191</f>
        <v>-21.119999999999994</v>
      </c>
      <c r="M191" s="55">
        <f t="shared" si="151"/>
        <v>-0.7895187133500161</v>
      </c>
      <c r="N191" s="29">
        <f aca="true" t="shared" si="202" ref="N191:N201">SUM(L191:M191)</f>
        <v>-21.90951871335001</v>
      </c>
      <c r="O191" s="16">
        <f t="shared" si="196"/>
        <v>0</v>
      </c>
      <c r="P191" s="16">
        <f t="shared" si="196"/>
        <v>42</v>
      </c>
      <c r="Q191" s="16">
        <f t="shared" si="196"/>
        <v>92</v>
      </c>
      <c r="R191" s="16">
        <f>IF($D191&lt;R$8,R$12,IF($D191&lt;S$8,S$8-$D191,0))</f>
        <v>92</v>
      </c>
      <c r="S191" s="16">
        <f aca="true" t="shared" si="203" ref="S191:U195">IF($D191&lt;S$8,S$12,IF($D191&lt;T$8,T$8-$D191,0))</f>
        <v>91</v>
      </c>
      <c r="T191" s="16">
        <f t="shared" si="203"/>
        <v>91</v>
      </c>
      <c r="U191" s="16">
        <f t="shared" si="203"/>
        <v>0</v>
      </c>
      <c r="V191" s="106">
        <f>IF(W$8&lt;V$8,0,IF($D191&lt;V$8,V$12,IF($D191&lt;W$8,W$8-$D191,0)))</f>
        <v>0</v>
      </c>
      <c r="W191" s="141">
        <f>$L191*O$11*O191</f>
        <v>0</v>
      </c>
      <c r="X191" s="63">
        <f>($L191+SUM($W191:W191))*(P$11*P191)</f>
        <v>-0.07898301369863012</v>
      </c>
      <c r="Y191" s="63">
        <f>($L191+SUM($W191:X191))*(Q$11*Q191)</f>
        <v>-0.17365742249577773</v>
      </c>
      <c r="Z191" s="63">
        <f>($L191+SUM($W191:Y191))*(R$11*R191)</f>
        <v>-0.17507998603896235</v>
      </c>
      <c r="AA191" s="63">
        <f>($L191+SUM($W191:Z191))*(S$11*S191)</f>
        <v>-0.17459557027056213</v>
      </c>
      <c r="AB191" s="63">
        <f>($L191+SUM($W191:AA191))*(T$11*T191)</f>
        <v>-0.18720272084608386</v>
      </c>
      <c r="AC191" s="63">
        <f>($L191+SUM($W191:AB191))*(U$11*U191)</f>
        <v>0</v>
      </c>
      <c r="AD191" s="63">
        <f>($L191+SUM($W191:AC191))*(V$11*V191)</f>
        <v>0</v>
      </c>
      <c r="AE191" s="110">
        <f>SUM(W191:AD191)</f>
        <v>-0.7895187133500161</v>
      </c>
    </row>
    <row r="192" spans="1:31" ht="12.75">
      <c r="A192" s="3">
        <v>5</v>
      </c>
      <c r="B192" s="15">
        <f t="shared" si="171"/>
        <v>42125</v>
      </c>
      <c r="C192" s="229">
        <f t="shared" si="194"/>
        <v>42158</v>
      </c>
      <c r="D192" s="229">
        <f t="shared" si="194"/>
        <v>42173</v>
      </c>
      <c r="E192" s="30" t="s">
        <v>206</v>
      </c>
      <c r="F192" s="3">
        <v>9</v>
      </c>
      <c r="G192" s="321">
        <v>26</v>
      </c>
      <c r="H192" s="232">
        <f t="shared" si="195"/>
        <v>2.3</v>
      </c>
      <c r="I192" s="232">
        <f aca="true" t="shared" si="204" ref="I192:I223">$J$3</f>
        <v>1.34</v>
      </c>
      <c r="J192" s="56">
        <f t="shared" si="172"/>
        <v>34.84</v>
      </c>
      <c r="K192" s="57">
        <f t="shared" si="149"/>
        <v>59.8</v>
      </c>
      <c r="L192" s="58">
        <f t="shared" si="201"/>
        <v>-24.959999999999994</v>
      </c>
      <c r="M192" s="55">
        <f t="shared" si="151"/>
        <v>-0.8664558137820584</v>
      </c>
      <c r="N192" s="29">
        <f t="shared" si="202"/>
        <v>-25.82645581378205</v>
      </c>
      <c r="O192" s="16">
        <f t="shared" si="196"/>
        <v>0</v>
      </c>
      <c r="P192" s="16">
        <f t="shared" si="196"/>
        <v>13</v>
      </c>
      <c r="Q192" s="16">
        <f t="shared" si="196"/>
        <v>92</v>
      </c>
      <c r="R192" s="16">
        <f>IF($D192&lt;R$8,R$12,IF($D192&lt;S$8,S$8-$D192,0))</f>
        <v>92</v>
      </c>
      <c r="S192" s="16">
        <f t="shared" si="203"/>
        <v>91</v>
      </c>
      <c r="T192" s="16">
        <f t="shared" si="203"/>
        <v>91</v>
      </c>
      <c r="U192" s="16">
        <f t="shared" si="203"/>
        <v>0</v>
      </c>
      <c r="V192" s="106">
        <f>IF(W$8&lt;V$8,0,IF($D192&lt;V$8,V$12,IF($D192&lt;W$8,W$8-$D192,0)))</f>
        <v>0</v>
      </c>
      <c r="W192" s="141">
        <f>$L192*O$11*O192</f>
        <v>0</v>
      </c>
      <c r="X192" s="63">
        <f>($L192+SUM($W192:W192))*(P$11*P192)</f>
        <v>-0.02889205479452054</v>
      </c>
      <c r="Y192" s="63">
        <f>($L192+SUM($W192:X192))*(Q$11*Q192)</f>
        <v>-0.20470352669543998</v>
      </c>
      <c r="Z192" s="63">
        <f>($L192+SUM($W192:Y192))*(R$11*R192)</f>
        <v>-0.20638041311960262</v>
      </c>
      <c r="AA192" s="63">
        <f>($L192+SUM($W192:Z192))*(S$11*S192)</f>
        <v>-0.2058093945316651</v>
      </c>
      <c r="AB192" s="63">
        <f>($L192+SUM($W192:AA192))*(T$11*T192)</f>
        <v>-0.22067042464083014</v>
      </c>
      <c r="AC192" s="63">
        <f>($L192+SUM($W192:AB192))*(U$11*U192)</f>
        <v>0</v>
      </c>
      <c r="AD192" s="63">
        <f>($L192+SUM($W192:AC192))*(V$11*V192)</f>
        <v>0</v>
      </c>
      <c r="AE192" s="110">
        <f>SUM(W192:AD192)</f>
        <v>-0.8664558137820584</v>
      </c>
    </row>
    <row r="193" spans="1:31" ht="12.75">
      <c r="A193" s="3">
        <v>6</v>
      </c>
      <c r="B193" s="15">
        <f t="shared" si="171"/>
        <v>42156</v>
      </c>
      <c r="C193" s="229">
        <f t="shared" si="194"/>
        <v>42191</v>
      </c>
      <c r="D193" s="229">
        <f t="shared" si="194"/>
        <v>42206</v>
      </c>
      <c r="E193" s="30" t="s">
        <v>206</v>
      </c>
      <c r="F193" s="3">
        <v>9</v>
      </c>
      <c r="G193" s="321">
        <v>35</v>
      </c>
      <c r="H193" s="232">
        <f t="shared" si="195"/>
        <v>2.3</v>
      </c>
      <c r="I193" s="232">
        <f t="shared" si="204"/>
        <v>1.34</v>
      </c>
      <c r="J193" s="56">
        <f t="shared" si="172"/>
        <v>46.900000000000006</v>
      </c>
      <c r="K193" s="57">
        <f t="shared" si="149"/>
        <v>80.5</v>
      </c>
      <c r="L193" s="77">
        <f t="shared" si="201"/>
        <v>-33.599999999999994</v>
      </c>
      <c r="M193" s="78">
        <f t="shared" si="151"/>
        <v>-1.0648473963459617</v>
      </c>
      <c r="N193" s="76">
        <f t="shared" si="202"/>
        <v>-34.664847396345955</v>
      </c>
      <c r="O193" s="16">
        <f t="shared" si="196"/>
        <v>0</v>
      </c>
      <c r="P193" s="16">
        <f t="shared" si="196"/>
        <v>0</v>
      </c>
      <c r="Q193" s="16">
        <f t="shared" si="196"/>
        <v>72</v>
      </c>
      <c r="R193" s="16">
        <f>IF($D193&lt;R$8,R$12,IF($D193&lt;S$8,S$8-$D193,0))</f>
        <v>92</v>
      </c>
      <c r="S193" s="16">
        <f t="shared" si="203"/>
        <v>91</v>
      </c>
      <c r="T193" s="16">
        <f t="shared" si="203"/>
        <v>91</v>
      </c>
      <c r="U193" s="16">
        <f t="shared" si="203"/>
        <v>0</v>
      </c>
      <c r="V193" s="106">
        <f>IF(W$8&lt;V$8,0,IF($D193&lt;V$8,V$12,IF($D193&lt;W$8,W$8-$D193,0)))</f>
        <v>0</v>
      </c>
      <c r="W193" s="141">
        <f>$L193*O$11*O193</f>
        <v>0</v>
      </c>
      <c r="X193" s="63">
        <f>($L193+SUM($W193:W193))*(P$11*P193)</f>
        <v>0</v>
      </c>
      <c r="Y193" s="63">
        <f>($L193+SUM($W193:X193))*(Q$11*Q193)</f>
        <v>-0.21540821917808214</v>
      </c>
      <c r="Z193" s="63">
        <f>($L193+SUM($W193:Y193))*(R$11*R193)</f>
        <v>-0.27700841253518477</v>
      </c>
      <c r="AA193" s="63">
        <f>($L193+SUM($W193:Z193))*(S$11*S193)</f>
        <v>-0.2762419785980602</v>
      </c>
      <c r="AB193" s="63">
        <f>($L193+SUM($W193:AA193))*(T$11*T193)</f>
        <v>-0.2961887860346346</v>
      </c>
      <c r="AC193" s="63">
        <f>($L193+SUM($W193:AB193))*(U$11*U193)</f>
        <v>0</v>
      </c>
      <c r="AD193" s="63">
        <f>($L193+SUM($W193:AC193))*(V$11*V193)</f>
        <v>0</v>
      </c>
      <c r="AE193" s="110">
        <f>SUM(W193:AD193)</f>
        <v>-1.0648473963459617</v>
      </c>
    </row>
    <row r="194" spans="1:31" ht="12.75">
      <c r="A194" s="16">
        <v>7</v>
      </c>
      <c r="B194" s="15">
        <f t="shared" si="171"/>
        <v>42186</v>
      </c>
      <c r="C194" s="229">
        <f t="shared" si="194"/>
        <v>42221</v>
      </c>
      <c r="D194" s="229">
        <f t="shared" si="194"/>
        <v>42236</v>
      </c>
      <c r="E194" s="30" t="s">
        <v>206</v>
      </c>
      <c r="F194" s="3">
        <v>9</v>
      </c>
      <c r="G194" s="321">
        <v>39</v>
      </c>
      <c r="H194" s="232">
        <f aca="true" t="shared" si="205" ref="H194:H199">$K$8</f>
        <v>1.44</v>
      </c>
      <c r="I194" s="232">
        <f t="shared" si="204"/>
        <v>1.34</v>
      </c>
      <c r="J194" s="56">
        <f t="shared" si="172"/>
        <v>52.260000000000005</v>
      </c>
      <c r="K194" s="74">
        <f t="shared" si="149"/>
        <v>56.16</v>
      </c>
      <c r="L194" s="77">
        <f t="shared" si="201"/>
        <v>-3.8999999999999915</v>
      </c>
      <c r="M194" s="75">
        <f t="shared" si="151"/>
        <v>-0.11291885613731095</v>
      </c>
      <c r="N194" s="76">
        <f t="shared" si="202"/>
        <v>-4.012918856137302</v>
      </c>
      <c r="O194" s="16">
        <f t="shared" si="196"/>
        <v>0</v>
      </c>
      <c r="P194" s="16">
        <f t="shared" si="196"/>
        <v>0</v>
      </c>
      <c r="Q194" s="16">
        <f t="shared" si="196"/>
        <v>42</v>
      </c>
      <c r="R194" s="16">
        <f>IF($D194&lt;R$8,R$12,IF($D194&lt;S$8,S$8-$D194,0))</f>
        <v>92</v>
      </c>
      <c r="S194" s="16">
        <f t="shared" si="203"/>
        <v>91</v>
      </c>
      <c r="T194" s="16">
        <f t="shared" si="203"/>
        <v>91</v>
      </c>
      <c r="U194" s="16">
        <f t="shared" si="203"/>
        <v>0</v>
      </c>
      <c r="V194" s="106">
        <f>IF(W$8&lt;V$8,0,IF($D194&lt;V$8,V$12,IF($D194&lt;W$8,W$8-$D194,0)))</f>
        <v>0</v>
      </c>
      <c r="W194" s="141">
        <f>$L194*O$11*O194</f>
        <v>0</v>
      </c>
      <c r="X194" s="63">
        <f>($L194+SUM($W194:W194))*(P$11*P194)</f>
        <v>0</v>
      </c>
      <c r="Y194" s="63">
        <f>($L194+SUM($W194:X194))*(Q$11*Q194)</f>
        <v>-0.014584931506849284</v>
      </c>
      <c r="Z194" s="63">
        <f>($L194+SUM($W194:Y194))*(R$11*R194)</f>
        <v>-0.03206742176768617</v>
      </c>
      <c r="AA194" s="63">
        <f>($L194+SUM($W194:Z194))*(S$11*S194)</f>
        <v>-0.03197869680769702</v>
      </c>
      <c r="AB194" s="63">
        <f>($L194+SUM($W194:AA194))*(T$11*T194)</f>
        <v>-0.034287806055078474</v>
      </c>
      <c r="AC194" s="63">
        <f>($L194+SUM($W194:AB194))*(U$11*U194)</f>
        <v>0</v>
      </c>
      <c r="AD194" s="63">
        <f>($L194+SUM($W194:AC194))*(V$11*V194)</f>
        <v>0</v>
      </c>
      <c r="AE194" s="110">
        <f>SUM(W194:AD194)</f>
        <v>-0.11291885613731095</v>
      </c>
    </row>
    <row r="195" spans="1:31" ht="12.75">
      <c r="A195" s="3">
        <v>8</v>
      </c>
      <c r="B195" s="15">
        <f t="shared" si="171"/>
        <v>42217</v>
      </c>
      <c r="C195" s="229">
        <f t="shared" si="194"/>
        <v>42250</v>
      </c>
      <c r="D195" s="229">
        <f t="shared" si="194"/>
        <v>42265</v>
      </c>
      <c r="E195" s="30" t="s">
        <v>206</v>
      </c>
      <c r="F195" s="3">
        <v>9</v>
      </c>
      <c r="G195" s="321">
        <v>39</v>
      </c>
      <c r="H195" s="232">
        <f t="shared" si="205"/>
        <v>1.44</v>
      </c>
      <c r="I195" s="232">
        <f t="shared" si="204"/>
        <v>1.34</v>
      </c>
      <c r="J195" s="56">
        <f t="shared" si="172"/>
        <v>52.260000000000005</v>
      </c>
      <c r="K195" s="74">
        <f t="shared" si="149"/>
        <v>56.16</v>
      </c>
      <c r="L195" s="77">
        <f t="shared" si="201"/>
        <v>-3.8999999999999915</v>
      </c>
      <c r="M195" s="75">
        <f t="shared" si="151"/>
        <v>-0.10259533718241785</v>
      </c>
      <c r="N195" s="76">
        <f t="shared" si="202"/>
        <v>-4.0025953371824095</v>
      </c>
      <c r="O195" s="16">
        <f t="shared" si="196"/>
        <v>0</v>
      </c>
      <c r="P195" s="16">
        <f t="shared" si="196"/>
        <v>0</v>
      </c>
      <c r="Q195" s="16">
        <f t="shared" si="196"/>
        <v>13</v>
      </c>
      <c r="R195" s="16">
        <f>IF($D195&lt;R$8,R$12,IF($D195&lt;S$8,S$8-$D195,0))</f>
        <v>92</v>
      </c>
      <c r="S195" s="16">
        <f t="shared" si="203"/>
        <v>91</v>
      </c>
      <c r="T195" s="16">
        <f t="shared" si="203"/>
        <v>91</v>
      </c>
      <c r="U195" s="16">
        <f t="shared" si="203"/>
        <v>0</v>
      </c>
      <c r="V195" s="106">
        <f>IF(W$8&lt;V$8,0,IF($D195&lt;V$8,V$12,IF($D195&lt;W$8,W$8-$D195,0)))</f>
        <v>0</v>
      </c>
      <c r="W195" s="141">
        <f>$L195*O$11*O195</f>
        <v>0</v>
      </c>
      <c r="X195" s="63">
        <f>($L195+SUM($W195:W195))*(P$11*P195)</f>
        <v>0</v>
      </c>
      <c r="Y195" s="63">
        <f>($L195+SUM($W195:X195))*(Q$11*Q195)</f>
        <v>-0.0045143835616438255</v>
      </c>
      <c r="Z195" s="63">
        <f>($L195+SUM($W195:Y195))*(R$11*R195)</f>
        <v>-0.03198492604616243</v>
      </c>
      <c r="AA195" s="63">
        <f>($L195+SUM($W195:Z195))*(S$11*S195)</f>
        <v>-0.031896429337438525</v>
      </c>
      <c r="AB195" s="63">
        <f>($L195+SUM($W195:AA195))*(T$11*T195)</f>
        <v>-0.03419959823717307</v>
      </c>
      <c r="AC195" s="63">
        <f>($L195+SUM($W195:AB195))*(U$11*U195)</f>
        <v>0</v>
      </c>
      <c r="AD195" s="63">
        <f>($L195+SUM($W195:AC195))*(V$11*V195)</f>
        <v>0</v>
      </c>
      <c r="AE195" s="110">
        <f>SUM(W195:AD195)</f>
        <v>-0.10259533718241785</v>
      </c>
    </row>
    <row r="196" spans="1:31" ht="12.75">
      <c r="A196" s="3">
        <v>9</v>
      </c>
      <c r="B196" s="15">
        <f t="shared" si="171"/>
        <v>42248</v>
      </c>
      <c r="C196" s="229">
        <f t="shared" si="194"/>
        <v>42282</v>
      </c>
      <c r="D196" s="229">
        <f t="shared" si="194"/>
        <v>42297</v>
      </c>
      <c r="E196" s="30" t="s">
        <v>206</v>
      </c>
      <c r="F196" s="3">
        <v>9</v>
      </c>
      <c r="G196" s="321">
        <v>36</v>
      </c>
      <c r="H196" s="232">
        <f t="shared" si="205"/>
        <v>1.44</v>
      </c>
      <c r="I196" s="232">
        <f t="shared" si="204"/>
        <v>1.34</v>
      </c>
      <c r="J196" s="56">
        <f t="shared" si="172"/>
        <v>48.24</v>
      </c>
      <c r="K196" s="74">
        <f t="shared" si="149"/>
        <v>51.839999999999996</v>
      </c>
      <c r="L196" s="77">
        <f t="shared" si="201"/>
        <v>-3.5999999999999943</v>
      </c>
      <c r="M196" s="75">
        <f t="shared" si="151"/>
        <v>-0.0842389148524221</v>
      </c>
      <c r="N196" s="76">
        <f t="shared" si="202"/>
        <v>-3.6842389148524166</v>
      </c>
      <c r="O196" s="16">
        <f t="shared" si="196"/>
        <v>0</v>
      </c>
      <c r="P196" s="16">
        <f t="shared" si="196"/>
        <v>0</v>
      </c>
      <c r="Q196" s="16">
        <f t="shared" si="196"/>
        <v>0</v>
      </c>
      <c r="R196" s="16">
        <f t="shared" si="197"/>
        <v>73</v>
      </c>
      <c r="S196" s="16">
        <f t="shared" si="197"/>
        <v>91</v>
      </c>
      <c r="T196" s="16">
        <f t="shared" si="197"/>
        <v>91</v>
      </c>
      <c r="U196" s="16">
        <f t="shared" si="197"/>
        <v>0</v>
      </c>
      <c r="V196" s="106">
        <f t="shared" si="198"/>
        <v>0</v>
      </c>
      <c r="W196" s="141">
        <f t="shared" si="199"/>
        <v>0</v>
      </c>
      <c r="X196" s="63">
        <f>($L196+SUM($W196:W196))*(P$11*P196)</f>
        <v>0</v>
      </c>
      <c r="Y196" s="63">
        <f>($L196+SUM($W196:X196))*(Q$11*Q196)</f>
        <v>0</v>
      </c>
      <c r="Z196" s="63">
        <f>($L196+SUM($W196:Y196))*(R$11*R196)</f>
        <v>-0.023399999999999962</v>
      </c>
      <c r="AA196" s="63">
        <f>($L196+SUM($W196:Z196))*(S$11*S196)</f>
        <v>-0.029359467123287627</v>
      </c>
      <c r="AB196" s="63">
        <f>($L196+SUM($W196:AA196))*(T$11*T196)</f>
        <v>-0.0314794477291345</v>
      </c>
      <c r="AC196" s="63">
        <f>($L196+SUM($W196:AB196))*(U$11*U196)</f>
        <v>0</v>
      </c>
      <c r="AD196" s="63">
        <f>($L196+SUM($W196:AC196))*(V$11*V196)</f>
        <v>0</v>
      </c>
      <c r="AE196" s="110">
        <f t="shared" si="200"/>
        <v>-0.0842389148524221</v>
      </c>
    </row>
    <row r="197" spans="1:31" ht="12.75">
      <c r="A197" s="16">
        <v>10</v>
      </c>
      <c r="B197" s="15">
        <f t="shared" si="171"/>
        <v>42278</v>
      </c>
      <c r="C197" s="229">
        <f t="shared" si="194"/>
        <v>42312</v>
      </c>
      <c r="D197" s="229">
        <f t="shared" si="194"/>
        <v>42327</v>
      </c>
      <c r="E197" s="30" t="s">
        <v>206</v>
      </c>
      <c r="F197" s="3">
        <v>9</v>
      </c>
      <c r="G197" s="321">
        <v>27</v>
      </c>
      <c r="H197" s="232">
        <f t="shared" si="205"/>
        <v>1.44</v>
      </c>
      <c r="I197" s="232">
        <f t="shared" si="204"/>
        <v>1.34</v>
      </c>
      <c r="J197" s="56">
        <f t="shared" si="172"/>
        <v>36.18</v>
      </c>
      <c r="K197" s="74">
        <f t="shared" si="149"/>
        <v>38.879999999999995</v>
      </c>
      <c r="L197" s="77">
        <f t="shared" si="201"/>
        <v>-2.6999999999999957</v>
      </c>
      <c r="M197" s="75">
        <f t="shared" si="151"/>
        <v>-0.055845758333789935</v>
      </c>
      <c r="N197" s="76">
        <f t="shared" si="202"/>
        <v>-2.755845758333786</v>
      </c>
      <c r="O197" s="16">
        <f t="shared" si="196"/>
        <v>0</v>
      </c>
      <c r="P197" s="16">
        <f t="shared" si="196"/>
        <v>0</v>
      </c>
      <c r="Q197" s="16">
        <f t="shared" si="196"/>
        <v>0</v>
      </c>
      <c r="R197" s="16">
        <f t="shared" si="197"/>
        <v>43</v>
      </c>
      <c r="S197" s="16">
        <f t="shared" si="197"/>
        <v>91</v>
      </c>
      <c r="T197" s="16">
        <f t="shared" si="197"/>
        <v>91</v>
      </c>
      <c r="U197" s="16">
        <f t="shared" si="197"/>
        <v>0</v>
      </c>
      <c r="V197" s="106">
        <f t="shared" si="198"/>
        <v>0</v>
      </c>
      <c r="W197" s="141">
        <f t="shared" si="199"/>
        <v>0</v>
      </c>
      <c r="X197" s="63">
        <f>($L197+SUM($W197:W197))*(P$11*P197)</f>
        <v>0</v>
      </c>
      <c r="Y197" s="63">
        <f>($L197+SUM($W197:X197))*(Q$11*Q197)</f>
        <v>0</v>
      </c>
      <c r="Z197" s="63">
        <f>($L197+SUM($W197:Y197))*(R$11*R197)</f>
        <v>-0.010337671232876695</v>
      </c>
      <c r="AA197" s="63">
        <f>($L197+SUM($W197:Z197))*(S$11*S197)</f>
        <v>-0.02196116071964718</v>
      </c>
      <c r="AB197" s="63">
        <f>($L197+SUM($W197:AA197))*(T$11*T197)</f>
        <v>-0.023546926381266067</v>
      </c>
      <c r="AC197" s="63">
        <f>($L197+SUM($W197:AB197))*(U$11*U197)</f>
        <v>0</v>
      </c>
      <c r="AD197" s="63">
        <f>($L197+SUM($W197:AC197))*(V$11*V197)</f>
        <v>0</v>
      </c>
      <c r="AE197" s="110">
        <f t="shared" si="200"/>
        <v>-0.055845758333789935</v>
      </c>
    </row>
    <row r="198" spans="1:31" ht="12.75">
      <c r="A198" s="3">
        <v>11</v>
      </c>
      <c r="B198" s="15">
        <f t="shared" si="171"/>
        <v>42309</v>
      </c>
      <c r="C198" s="229">
        <f t="shared" si="194"/>
        <v>42341</v>
      </c>
      <c r="D198" s="229">
        <f t="shared" si="194"/>
        <v>42356</v>
      </c>
      <c r="E198" s="30" t="s">
        <v>206</v>
      </c>
      <c r="F198" s="3">
        <v>9</v>
      </c>
      <c r="G198" s="321">
        <v>18</v>
      </c>
      <c r="H198" s="232">
        <f t="shared" si="205"/>
        <v>1.44</v>
      </c>
      <c r="I198" s="232">
        <f t="shared" si="204"/>
        <v>1.34</v>
      </c>
      <c r="J198" s="56">
        <f t="shared" si="172"/>
        <v>24.12</v>
      </c>
      <c r="K198" s="74">
        <f t="shared" si="149"/>
        <v>25.919999999999998</v>
      </c>
      <c r="L198" s="77">
        <f t="shared" si="201"/>
        <v>-1.7999999999999972</v>
      </c>
      <c r="M198" s="75">
        <f t="shared" si="151"/>
        <v>-0.032504518747853914</v>
      </c>
      <c r="N198" s="76">
        <f t="shared" si="202"/>
        <v>-1.832504518747851</v>
      </c>
      <c r="O198" s="16">
        <f t="shared" si="196"/>
        <v>0</v>
      </c>
      <c r="P198" s="16">
        <f t="shared" si="196"/>
        <v>0</v>
      </c>
      <c r="Q198" s="16">
        <f t="shared" si="196"/>
        <v>0</v>
      </c>
      <c r="R198" s="16">
        <f t="shared" si="197"/>
        <v>14</v>
      </c>
      <c r="S198" s="16">
        <f t="shared" si="197"/>
        <v>91</v>
      </c>
      <c r="T198" s="16">
        <f t="shared" si="197"/>
        <v>91</v>
      </c>
      <c r="U198" s="16">
        <f t="shared" si="197"/>
        <v>0</v>
      </c>
      <c r="V198" s="106">
        <f t="shared" si="198"/>
        <v>0</v>
      </c>
      <c r="W198" s="141">
        <f t="shared" si="199"/>
        <v>0</v>
      </c>
      <c r="X198" s="63">
        <f>($L198+SUM($W198:W198))*(P$11*P198)</f>
        <v>0</v>
      </c>
      <c r="Y198" s="63">
        <f>($L198+SUM($W198:X198))*(Q$11*Q198)</f>
        <v>0</v>
      </c>
      <c r="Z198" s="63">
        <f>($L198+SUM($W198:Y198))*(R$11*R198)</f>
        <v>-0.0022438356164383526</v>
      </c>
      <c r="AA198" s="63">
        <f>($L198+SUM($W198:Z198))*(S$11*S198)</f>
        <v>-0.014603112722837281</v>
      </c>
      <c r="AB198" s="63">
        <f>($L198+SUM($W198:AA198))*(T$11*T198)</f>
        <v>-0.01565757040857828</v>
      </c>
      <c r="AC198" s="63">
        <f>($L198+SUM($W198:AB198))*(U$11*U198)</f>
        <v>0</v>
      </c>
      <c r="AD198" s="63">
        <f>($L198+SUM($W198:AC198))*(V$11*V198)</f>
        <v>0</v>
      </c>
      <c r="AE198" s="110">
        <f t="shared" si="200"/>
        <v>-0.032504518747853914</v>
      </c>
    </row>
    <row r="199" spans="1:31" s="69" customFormat="1" ht="12.75">
      <c r="A199" s="3">
        <v>12</v>
      </c>
      <c r="B199" s="83">
        <f t="shared" si="171"/>
        <v>42339</v>
      </c>
      <c r="C199" s="229">
        <f t="shared" si="194"/>
        <v>42375</v>
      </c>
      <c r="D199" s="229">
        <f t="shared" si="194"/>
        <v>42390</v>
      </c>
      <c r="E199" s="84" t="s">
        <v>206</v>
      </c>
      <c r="F199" s="81">
        <v>9</v>
      </c>
      <c r="G199" s="322">
        <v>19</v>
      </c>
      <c r="H199" s="233">
        <f t="shared" si="205"/>
        <v>1.44</v>
      </c>
      <c r="I199" s="233">
        <f t="shared" si="204"/>
        <v>1.34</v>
      </c>
      <c r="J199" s="85">
        <f t="shared" si="172"/>
        <v>25.46</v>
      </c>
      <c r="K199" s="86">
        <f t="shared" si="149"/>
        <v>27.36</v>
      </c>
      <c r="L199" s="87">
        <f t="shared" si="201"/>
        <v>-1.8999999999999986</v>
      </c>
      <c r="M199" s="88">
        <f t="shared" si="151"/>
        <v>-0.02848934272089821</v>
      </c>
      <c r="N199" s="89">
        <f t="shared" si="202"/>
        <v>-1.928489342720897</v>
      </c>
      <c r="O199" s="81">
        <f t="shared" si="196"/>
        <v>0</v>
      </c>
      <c r="P199" s="81">
        <f t="shared" si="196"/>
        <v>0</v>
      </c>
      <c r="Q199" s="81">
        <f t="shared" si="196"/>
        <v>0</v>
      </c>
      <c r="R199" s="81">
        <f t="shared" si="197"/>
        <v>0</v>
      </c>
      <c r="S199" s="81">
        <f t="shared" si="197"/>
        <v>71</v>
      </c>
      <c r="T199" s="81">
        <f t="shared" si="197"/>
        <v>91</v>
      </c>
      <c r="U199" s="81">
        <f t="shared" si="197"/>
        <v>0</v>
      </c>
      <c r="V199" s="107">
        <f t="shared" si="198"/>
        <v>0</v>
      </c>
      <c r="W199" s="142">
        <f t="shared" si="199"/>
        <v>0</v>
      </c>
      <c r="X199" s="90">
        <f>($L199+SUM($W199:W199))*(P$11*P199)</f>
        <v>0</v>
      </c>
      <c r="Y199" s="90">
        <f>($L199+SUM($W199:X199))*(Q$11*Q199)</f>
        <v>0</v>
      </c>
      <c r="Z199" s="90">
        <f>($L199+SUM($W199:Y199))*(R$11*R199)</f>
        <v>0</v>
      </c>
      <c r="AA199" s="90">
        <f>($L199+SUM($W199:Z199))*(S$11*S199)</f>
        <v>-0.01201164383561643</v>
      </c>
      <c r="AB199" s="90">
        <f>($L199+SUM($W199:AA199))*(T$11*T199)</f>
        <v>-0.01647769888528178</v>
      </c>
      <c r="AC199" s="90">
        <f>($L199+SUM($W199:AB199))*(U$11*U199)</f>
        <v>0</v>
      </c>
      <c r="AD199" s="90">
        <f>($L199+SUM($W199:AC199))*(V$11*V199)</f>
        <v>0</v>
      </c>
      <c r="AE199" s="111">
        <f t="shared" si="200"/>
        <v>-0.02848934272089821</v>
      </c>
    </row>
    <row r="200" spans="1:31" ht="12.75">
      <c r="A200" s="16">
        <v>1</v>
      </c>
      <c r="B200" s="15">
        <f t="shared" si="171"/>
        <v>42005</v>
      </c>
      <c r="C200" s="228">
        <f aca="true" t="shared" si="206" ref="C200:D223">+C188</f>
        <v>42039</v>
      </c>
      <c r="D200" s="228">
        <f t="shared" si="206"/>
        <v>42054</v>
      </c>
      <c r="E200" s="118" t="s">
        <v>207</v>
      </c>
      <c r="F200" s="16">
        <v>9</v>
      </c>
      <c r="G200" s="321">
        <v>46</v>
      </c>
      <c r="H200" s="232">
        <f aca="true" t="shared" si="207" ref="H200:H205">$K$3</f>
        <v>2.3</v>
      </c>
      <c r="I200" s="232">
        <f t="shared" si="204"/>
        <v>1.34</v>
      </c>
      <c r="J200" s="56">
        <f t="shared" si="172"/>
        <v>61.64</v>
      </c>
      <c r="K200" s="57">
        <f t="shared" si="149"/>
        <v>105.8</v>
      </c>
      <c r="L200" s="58">
        <f t="shared" si="201"/>
        <v>-44.16</v>
      </c>
      <c r="M200" s="55">
        <f t="shared" si="151"/>
        <v>-2.0179081647746955</v>
      </c>
      <c r="N200" s="29">
        <f t="shared" si="202"/>
        <v>-46.17790816477469</v>
      </c>
      <c r="O200" s="16">
        <f aca="true" t="shared" si="208" ref="O200:O223">IF($D200&lt;O$8,O$12,IF($D200&lt;P$8,P$8-$D200,0))</f>
        <v>41</v>
      </c>
      <c r="P200" s="16">
        <f aca="true" t="shared" si="209" ref="P200:P223">IF($D200&lt;P$8,P$12,IF($D200&lt;Q$8,Q$8-$D200,0))</f>
        <v>91</v>
      </c>
      <c r="Q200" s="16">
        <f aca="true" t="shared" si="210" ref="Q200:Q223">IF($D200&lt;Q$8,Q$12,IF($D200&lt;R$8,R$8-$D200,0))</f>
        <v>92</v>
      </c>
      <c r="R200" s="16">
        <f t="shared" si="197"/>
        <v>92</v>
      </c>
      <c r="S200" s="16">
        <f t="shared" si="197"/>
        <v>91</v>
      </c>
      <c r="T200" s="16">
        <f t="shared" si="197"/>
        <v>91</v>
      </c>
      <c r="U200" s="16">
        <f t="shared" si="197"/>
        <v>0</v>
      </c>
      <c r="V200" s="106">
        <f>IF(W$8&lt;V$8,0,IF($D200&lt;V$8,V$12,IF($D200&lt;W$8,W$8-$D200,0)))</f>
        <v>0</v>
      </c>
      <c r="W200" s="141">
        <f>$L200*O$11*O200</f>
        <v>-0.16121424657534245</v>
      </c>
      <c r="X200" s="63">
        <f>($L200+SUM($W200:W200))*(P$11*P200)</f>
        <v>-0.3591232633814974</v>
      </c>
      <c r="Y200" s="63">
        <f>($L200+SUM($W200:X200))*(Q$11*Q200)</f>
        <v>-0.36601153193087926</v>
      </c>
      <c r="Z200" s="63">
        <f>($L200+SUM($W200:Y200))*(R$11*R200)</f>
        <v>-0.3690098181787514</v>
      </c>
      <c r="AA200" s="63">
        <f>($L200+SUM($W200:Z200))*(S$11*S200)</f>
        <v>-0.3679888324072509</v>
      </c>
      <c r="AB200" s="63">
        <f>($L200+SUM($W200:AA200))*(T$11*T200)</f>
        <v>-0.39456047230097424</v>
      </c>
      <c r="AC200" s="63">
        <f>($L200+SUM($W200:AB200))*(U$11*U200)</f>
        <v>0</v>
      </c>
      <c r="AD200" s="63">
        <f>($L200+SUM($W200:AC200))*(V$11*V200)</f>
        <v>0</v>
      </c>
      <c r="AE200" s="110">
        <f aca="true" t="shared" si="211" ref="AE200:AE223">SUM(W200:AD200)</f>
        <v>-2.0179081647746955</v>
      </c>
    </row>
    <row r="201" spans="1:31" ht="12.75">
      <c r="A201" s="3">
        <v>2</v>
      </c>
      <c r="B201" s="15">
        <f t="shared" si="171"/>
        <v>42036</v>
      </c>
      <c r="C201" s="229">
        <f t="shared" si="206"/>
        <v>42067</v>
      </c>
      <c r="D201" s="229">
        <f t="shared" si="206"/>
        <v>42082</v>
      </c>
      <c r="E201" s="70" t="s">
        <v>207</v>
      </c>
      <c r="F201" s="3">
        <v>9</v>
      </c>
      <c r="G201" s="321">
        <v>43</v>
      </c>
      <c r="H201" s="232">
        <f t="shared" si="207"/>
        <v>2.3</v>
      </c>
      <c r="I201" s="232">
        <f t="shared" si="204"/>
        <v>1.34</v>
      </c>
      <c r="J201" s="56">
        <f t="shared" si="172"/>
        <v>57.620000000000005</v>
      </c>
      <c r="K201" s="57">
        <f t="shared" si="149"/>
        <v>98.89999999999999</v>
      </c>
      <c r="L201" s="58">
        <f t="shared" si="201"/>
        <v>-41.27999999999999</v>
      </c>
      <c r="M201" s="55">
        <f t="shared" si="151"/>
        <v>-1.7790768123590732</v>
      </c>
      <c r="N201" s="29">
        <f t="shared" si="202"/>
        <v>-43.05907681235906</v>
      </c>
      <c r="O201" s="16">
        <f t="shared" si="208"/>
        <v>13</v>
      </c>
      <c r="P201" s="16">
        <f t="shared" si="209"/>
        <v>91</v>
      </c>
      <c r="Q201" s="16">
        <f t="shared" si="210"/>
        <v>92</v>
      </c>
      <c r="R201" s="16">
        <f t="shared" si="197"/>
        <v>92</v>
      </c>
      <c r="S201" s="16">
        <f t="shared" si="197"/>
        <v>91</v>
      </c>
      <c r="T201" s="16">
        <f t="shared" si="197"/>
        <v>91</v>
      </c>
      <c r="U201" s="16">
        <f t="shared" si="197"/>
        <v>0</v>
      </c>
      <c r="V201" s="106">
        <f aca="true" t="shared" si="212" ref="V201:V211">IF(W$8&lt;V$8,0,IF($D201&lt;V$8,V$12,IF($D201&lt;W$8,W$8-$D201,0)))</f>
        <v>0</v>
      </c>
      <c r="W201" s="141">
        <f aca="true" t="shared" si="213" ref="W201:W211">$L201*O$11*O201</f>
        <v>-0.04778301369863012</v>
      </c>
      <c r="X201" s="63">
        <f>($L201+SUM($W201:W201))*(P$11*P201)</f>
        <v>-0.334868269213736</v>
      </c>
      <c r="Y201" s="63">
        <f>($L201+SUM($W201:X201))*(Q$11*Q201)</f>
        <v>-0.3412913077696107</v>
      </c>
      <c r="Z201" s="63">
        <f>($L201+SUM($W201:Y201))*(R$11*R201)</f>
        <v>-0.3440870913592851</v>
      </c>
      <c r="AA201" s="63">
        <f>($L201+SUM($W201:Z201))*(S$11*S201)</f>
        <v>-0.34313506242366304</v>
      </c>
      <c r="AB201" s="63">
        <f>($L201+SUM($W201:AA201))*(T$11*T201)</f>
        <v>-0.36791206789414804</v>
      </c>
      <c r="AC201" s="63">
        <f>($L201+SUM($W201:AB201))*(U$11*U201)</f>
        <v>0</v>
      </c>
      <c r="AD201" s="63">
        <f>($L201+SUM($W201:AC201))*(V$11*V201)</f>
        <v>0</v>
      </c>
      <c r="AE201" s="110">
        <f t="shared" si="211"/>
        <v>-1.7790768123590732</v>
      </c>
    </row>
    <row r="202" spans="1:31" ht="12.75">
      <c r="A202" s="3">
        <v>3</v>
      </c>
      <c r="B202" s="15">
        <f t="shared" si="171"/>
        <v>42064</v>
      </c>
      <c r="C202" s="229">
        <f t="shared" si="206"/>
        <v>42100</v>
      </c>
      <c r="D202" s="229">
        <f t="shared" si="206"/>
        <v>42115</v>
      </c>
      <c r="E202" s="70" t="s">
        <v>207</v>
      </c>
      <c r="F202" s="3">
        <v>9</v>
      </c>
      <c r="G202" s="321">
        <v>45</v>
      </c>
      <c r="H202" s="232">
        <f t="shared" si="207"/>
        <v>2.3</v>
      </c>
      <c r="I202" s="232">
        <f t="shared" si="204"/>
        <v>1.34</v>
      </c>
      <c r="J202" s="56">
        <f t="shared" si="172"/>
        <v>60.300000000000004</v>
      </c>
      <c r="K202" s="57">
        <f t="shared" si="149"/>
        <v>103.49999999999999</v>
      </c>
      <c r="L202" s="58">
        <f>+J202-K202</f>
        <v>-43.19999999999998</v>
      </c>
      <c r="M202" s="55">
        <f t="shared" si="151"/>
        <v>-1.7302142195713286</v>
      </c>
      <c r="N202" s="29">
        <f>SUM(L202:M202)</f>
        <v>-44.93021421957131</v>
      </c>
      <c r="O202" s="16">
        <f t="shared" si="208"/>
        <v>0</v>
      </c>
      <c r="P202" s="16">
        <f t="shared" si="209"/>
        <v>71</v>
      </c>
      <c r="Q202" s="16">
        <f t="shared" si="210"/>
        <v>92</v>
      </c>
      <c r="R202" s="16">
        <f t="shared" si="197"/>
        <v>92</v>
      </c>
      <c r="S202" s="16">
        <f t="shared" si="197"/>
        <v>91</v>
      </c>
      <c r="T202" s="16">
        <f t="shared" si="197"/>
        <v>91</v>
      </c>
      <c r="U202" s="16">
        <f t="shared" si="197"/>
        <v>0</v>
      </c>
      <c r="V202" s="106">
        <f t="shared" si="212"/>
        <v>0</v>
      </c>
      <c r="W202" s="141">
        <f t="shared" si="213"/>
        <v>0</v>
      </c>
      <c r="X202" s="63">
        <f>($L202+SUM($W202:W202))*(P$11*P202)</f>
        <v>-0.2731068493150684</v>
      </c>
      <c r="Y202" s="63">
        <f>($L202+SUM($W202:X202))*(Q$11*Q202)</f>
        <v>-0.35612216295740273</v>
      </c>
      <c r="Z202" s="63">
        <f>($L202+SUM($W202:Y202))*(R$11*R202)</f>
        <v>-0.359039437662177</v>
      </c>
      <c r="AA202" s="63">
        <f>($L202+SUM($W202:Z202))*(S$11*S202)</f>
        <v>-0.35804603819364844</v>
      </c>
      <c r="AB202" s="63">
        <f>($L202+SUM($W202:AA202))*(T$11*T202)</f>
        <v>-0.3838997314430321</v>
      </c>
      <c r="AC202" s="63">
        <f>($L202+SUM($W202:AB202))*(U$11*U202)</f>
        <v>0</v>
      </c>
      <c r="AD202" s="63">
        <f>($L202+SUM($W202:AC202))*(V$11*V202)</f>
        <v>0</v>
      </c>
      <c r="AE202" s="110">
        <f t="shared" si="211"/>
        <v>-1.7302142195713286</v>
      </c>
    </row>
    <row r="203" spans="1:31" ht="12.75">
      <c r="A203" s="16">
        <v>4</v>
      </c>
      <c r="B203" s="15">
        <f t="shared" si="171"/>
        <v>42095</v>
      </c>
      <c r="C203" s="229">
        <f t="shared" si="206"/>
        <v>42129</v>
      </c>
      <c r="D203" s="229">
        <f t="shared" si="206"/>
        <v>42144</v>
      </c>
      <c r="E203" s="30" t="s">
        <v>207</v>
      </c>
      <c r="F203" s="3">
        <v>9</v>
      </c>
      <c r="G203" s="321">
        <v>40</v>
      </c>
      <c r="H203" s="232">
        <f t="shared" si="207"/>
        <v>2.3</v>
      </c>
      <c r="I203" s="232">
        <f t="shared" si="204"/>
        <v>1.34</v>
      </c>
      <c r="J203" s="56">
        <f t="shared" si="172"/>
        <v>53.6</v>
      </c>
      <c r="K203" s="57">
        <f t="shared" si="149"/>
        <v>92</v>
      </c>
      <c r="L203" s="58">
        <f aca="true" t="shared" si="214" ref="L203:L213">+J203-K203</f>
        <v>-38.4</v>
      </c>
      <c r="M203" s="55">
        <f t="shared" si="151"/>
        <v>-1.4354885697273025</v>
      </c>
      <c r="N203" s="29">
        <f aca="true" t="shared" si="215" ref="N203:N213">SUM(L203:M203)</f>
        <v>-39.8354885697273</v>
      </c>
      <c r="O203" s="16">
        <f aca="true" t="shared" si="216" ref="O203:U203">IF($D203&lt;O$8,O$12,IF($D203&lt;P$8,P$8-$D203,0))</f>
        <v>0</v>
      </c>
      <c r="P203" s="16">
        <f t="shared" si="216"/>
        <v>42</v>
      </c>
      <c r="Q203" s="16">
        <f t="shared" si="216"/>
        <v>92</v>
      </c>
      <c r="R203" s="16">
        <f t="shared" si="216"/>
        <v>92</v>
      </c>
      <c r="S203" s="16">
        <f t="shared" si="216"/>
        <v>91</v>
      </c>
      <c r="T203" s="16">
        <f t="shared" si="216"/>
        <v>91</v>
      </c>
      <c r="U203" s="16">
        <f t="shared" si="216"/>
        <v>0</v>
      </c>
      <c r="V203" s="106">
        <f>IF(W$8&lt;V$8,0,IF($D203&lt;V$8,V$12,IF($D203&lt;W$8,W$8-$D203,0)))</f>
        <v>0</v>
      </c>
      <c r="W203" s="141">
        <f>$L203*O$11*O203</f>
        <v>0</v>
      </c>
      <c r="X203" s="63">
        <f>($L203+SUM($W203:W203))*(P$11*P203)</f>
        <v>-0.1436054794520548</v>
      </c>
      <c r="Y203" s="63">
        <f>($L203+SUM($W203:X203))*(Q$11*Q203)</f>
        <v>-0.31574076817414143</v>
      </c>
      <c r="Z203" s="63">
        <f>($L203+SUM($W203:Y203))*(R$11*R203)</f>
        <v>-0.31832724734356793</v>
      </c>
      <c r="AA203" s="63">
        <f>($L203+SUM($W203:Z203))*(S$11*S203)</f>
        <v>-0.3174464914010221</v>
      </c>
      <c r="AB203" s="63">
        <f>($L203+SUM($W203:AA203))*(T$11*T203)</f>
        <v>-0.34036858335651615</v>
      </c>
      <c r="AC203" s="63">
        <f>($L203+SUM($W203:AB203))*(U$11*U203)</f>
        <v>0</v>
      </c>
      <c r="AD203" s="63">
        <f>($L203+SUM($W203:AC203))*(V$11*V203)</f>
        <v>0</v>
      </c>
      <c r="AE203" s="110">
        <f>SUM(W203:AD203)</f>
        <v>-1.4354885697273025</v>
      </c>
    </row>
    <row r="204" spans="1:31" ht="12.75">
      <c r="A204" s="3">
        <v>5</v>
      </c>
      <c r="B204" s="15">
        <f t="shared" si="171"/>
        <v>42125</v>
      </c>
      <c r="C204" s="229">
        <f t="shared" si="206"/>
        <v>42158</v>
      </c>
      <c r="D204" s="229">
        <f t="shared" si="206"/>
        <v>42173</v>
      </c>
      <c r="E204" s="30" t="s">
        <v>207</v>
      </c>
      <c r="F204" s="3">
        <v>9</v>
      </c>
      <c r="G204" s="321">
        <v>44</v>
      </c>
      <c r="H204" s="232">
        <f t="shared" si="207"/>
        <v>2.3</v>
      </c>
      <c r="I204" s="232">
        <f t="shared" si="204"/>
        <v>1.34</v>
      </c>
      <c r="J204" s="56">
        <f t="shared" si="172"/>
        <v>58.96</v>
      </c>
      <c r="K204" s="57">
        <f t="shared" si="149"/>
        <v>101.19999999999999</v>
      </c>
      <c r="L204" s="58">
        <f t="shared" si="214"/>
        <v>-42.23999999999999</v>
      </c>
      <c r="M204" s="55">
        <f t="shared" si="151"/>
        <v>-1.4663098387080988</v>
      </c>
      <c r="N204" s="29">
        <f t="shared" si="215"/>
        <v>-43.70630983870809</v>
      </c>
      <c r="O204" s="16">
        <f t="shared" si="208"/>
        <v>0</v>
      </c>
      <c r="P204" s="16">
        <f t="shared" si="209"/>
        <v>13</v>
      </c>
      <c r="Q204" s="16">
        <f t="shared" si="210"/>
        <v>92</v>
      </c>
      <c r="R204" s="16">
        <f t="shared" si="197"/>
        <v>92</v>
      </c>
      <c r="S204" s="16">
        <f t="shared" si="197"/>
        <v>91</v>
      </c>
      <c r="T204" s="16">
        <f t="shared" si="197"/>
        <v>91</v>
      </c>
      <c r="U204" s="16">
        <f t="shared" si="197"/>
        <v>0</v>
      </c>
      <c r="V204" s="106">
        <f t="shared" si="212"/>
        <v>0</v>
      </c>
      <c r="W204" s="141">
        <f t="shared" si="213"/>
        <v>0</v>
      </c>
      <c r="X204" s="63">
        <f>($L204+SUM($W204:W204))*(P$11*P204)</f>
        <v>-0.04889424657534245</v>
      </c>
      <c r="Y204" s="63">
        <f>($L204+SUM($W204:X204))*(Q$11*Q204)</f>
        <v>-0.3464213528692061</v>
      </c>
      <c r="Z204" s="63">
        <f>($L204+SUM($W204:Y204))*(R$11*R204)</f>
        <v>-0.3492591606639429</v>
      </c>
      <c r="AA204" s="63">
        <f>($L204+SUM($W204:Z204))*(S$11*S204)</f>
        <v>-0.3482928215151256</v>
      </c>
      <c r="AB204" s="63">
        <f>($L204+SUM($W204:AA204))*(T$11*T204)</f>
        <v>-0.37344225708448175</v>
      </c>
      <c r="AC204" s="63">
        <f>($L204+SUM($W204:AB204))*(U$11*U204)</f>
        <v>0</v>
      </c>
      <c r="AD204" s="63">
        <f>($L204+SUM($W204:AC204))*(V$11*V204)</f>
        <v>0</v>
      </c>
      <c r="AE204" s="110">
        <f t="shared" si="211"/>
        <v>-1.4663098387080988</v>
      </c>
    </row>
    <row r="205" spans="1:31" ht="12.75">
      <c r="A205" s="3">
        <v>6</v>
      </c>
      <c r="B205" s="15">
        <f t="shared" si="171"/>
        <v>42156</v>
      </c>
      <c r="C205" s="229">
        <f t="shared" si="206"/>
        <v>42191</v>
      </c>
      <c r="D205" s="229">
        <f t="shared" si="206"/>
        <v>42206</v>
      </c>
      <c r="E205" s="30" t="s">
        <v>207</v>
      </c>
      <c r="F205" s="3">
        <v>9</v>
      </c>
      <c r="G205" s="321">
        <v>58</v>
      </c>
      <c r="H205" s="232">
        <f t="shared" si="207"/>
        <v>2.3</v>
      </c>
      <c r="I205" s="232">
        <f t="shared" si="204"/>
        <v>1.34</v>
      </c>
      <c r="J205" s="56">
        <f t="shared" si="172"/>
        <v>77.72</v>
      </c>
      <c r="K205" s="57">
        <f t="shared" si="149"/>
        <v>133.39999999999998</v>
      </c>
      <c r="L205" s="77">
        <f t="shared" si="214"/>
        <v>-55.67999999999998</v>
      </c>
      <c r="M205" s="78">
        <f t="shared" si="151"/>
        <v>-1.7646042568018792</v>
      </c>
      <c r="N205" s="76">
        <f t="shared" si="215"/>
        <v>-57.44460425680186</v>
      </c>
      <c r="O205" s="16">
        <f t="shared" si="208"/>
        <v>0</v>
      </c>
      <c r="P205" s="16">
        <f t="shared" si="209"/>
        <v>0</v>
      </c>
      <c r="Q205" s="16">
        <f t="shared" si="210"/>
        <v>72</v>
      </c>
      <c r="R205" s="16">
        <f t="shared" si="197"/>
        <v>92</v>
      </c>
      <c r="S205" s="16">
        <f t="shared" si="197"/>
        <v>91</v>
      </c>
      <c r="T205" s="16">
        <f t="shared" si="197"/>
        <v>91</v>
      </c>
      <c r="U205" s="16">
        <f t="shared" si="197"/>
        <v>0</v>
      </c>
      <c r="V205" s="106">
        <f t="shared" si="212"/>
        <v>0</v>
      </c>
      <c r="W205" s="141">
        <f t="shared" si="213"/>
        <v>0</v>
      </c>
      <c r="X205" s="63">
        <f>($L205+SUM($W205:W205))*(P$11*P205)</f>
        <v>0</v>
      </c>
      <c r="Y205" s="63">
        <f>($L205+SUM($W205:X205))*(Q$11*Q205)</f>
        <v>-0.3569621917808218</v>
      </c>
      <c r="Z205" s="63">
        <f>($L205+SUM($W205:Y205))*(R$11*R205)</f>
        <v>-0.4590425122011632</v>
      </c>
      <c r="AA205" s="63">
        <f>($L205+SUM($W205:Z205))*(S$11*S205)</f>
        <v>-0.45777242167678533</v>
      </c>
      <c r="AB205" s="63">
        <f>($L205+SUM($W205:AA205))*(T$11*T205)</f>
        <v>-0.4908271311431086</v>
      </c>
      <c r="AC205" s="63">
        <f>($L205+SUM($W205:AB205))*(U$11*U205)</f>
        <v>0</v>
      </c>
      <c r="AD205" s="63">
        <f>($L205+SUM($W205:AC205))*(V$11*V205)</f>
        <v>0</v>
      </c>
      <c r="AE205" s="110">
        <f t="shared" si="211"/>
        <v>-1.7646042568018792</v>
      </c>
    </row>
    <row r="206" spans="1:31" ht="12.75">
      <c r="A206" s="16">
        <v>7</v>
      </c>
      <c r="B206" s="15">
        <f t="shared" si="171"/>
        <v>42186</v>
      </c>
      <c r="C206" s="229">
        <f t="shared" si="206"/>
        <v>42221</v>
      </c>
      <c r="D206" s="229">
        <f t="shared" si="206"/>
        <v>42236</v>
      </c>
      <c r="E206" s="30" t="s">
        <v>207</v>
      </c>
      <c r="F206" s="3">
        <v>9</v>
      </c>
      <c r="G206" s="321">
        <v>56</v>
      </c>
      <c r="H206" s="232">
        <f aca="true" t="shared" si="217" ref="H206:H211">$K$8</f>
        <v>1.44</v>
      </c>
      <c r="I206" s="232">
        <f t="shared" si="204"/>
        <v>1.34</v>
      </c>
      <c r="J206" s="56">
        <f t="shared" si="172"/>
        <v>75.04</v>
      </c>
      <c r="K206" s="74">
        <f t="shared" si="149"/>
        <v>80.64</v>
      </c>
      <c r="L206" s="77">
        <f t="shared" si="214"/>
        <v>-5.599999999999994</v>
      </c>
      <c r="M206" s="75">
        <f t="shared" si="151"/>
        <v>-0.16213989599203643</v>
      </c>
      <c r="N206" s="76">
        <f t="shared" si="215"/>
        <v>-5.762139895992031</v>
      </c>
      <c r="O206" s="16">
        <f t="shared" si="208"/>
        <v>0</v>
      </c>
      <c r="P206" s="16">
        <f t="shared" si="209"/>
        <v>0</v>
      </c>
      <c r="Q206" s="16">
        <f t="shared" si="210"/>
        <v>42</v>
      </c>
      <c r="R206" s="16">
        <f t="shared" si="197"/>
        <v>92</v>
      </c>
      <c r="S206" s="16">
        <f t="shared" si="197"/>
        <v>91</v>
      </c>
      <c r="T206" s="16">
        <f t="shared" si="197"/>
        <v>91</v>
      </c>
      <c r="U206" s="16">
        <f t="shared" si="197"/>
        <v>0</v>
      </c>
      <c r="V206" s="106">
        <f t="shared" si="212"/>
        <v>0</v>
      </c>
      <c r="W206" s="141">
        <f t="shared" si="213"/>
        <v>0</v>
      </c>
      <c r="X206" s="63">
        <f>($L206+SUM($W206:W206))*(P$11*P206)</f>
        <v>0</v>
      </c>
      <c r="Y206" s="63">
        <f>($L206+SUM($W206:X206))*(Q$11*Q206)</f>
        <v>-0.020942465753424636</v>
      </c>
      <c r="Z206" s="63">
        <f>($L206+SUM($W206:Y206))*(R$11*R206)</f>
        <v>-0.04604552869206225</v>
      </c>
      <c r="AA206" s="63">
        <f>($L206+SUM($W206:Z206))*(S$11*S206)</f>
        <v>-0.04591812874951373</v>
      </c>
      <c r="AB206" s="63">
        <f>($L206+SUM($W206:AA206))*(T$11*T206)</f>
        <v>-0.049233772797035814</v>
      </c>
      <c r="AC206" s="63">
        <f>($L206+SUM($W206:AB206))*(U$11*U206)</f>
        <v>0</v>
      </c>
      <c r="AD206" s="63">
        <f>($L206+SUM($W206:AC206))*(V$11*V206)</f>
        <v>0</v>
      </c>
      <c r="AE206" s="110">
        <f t="shared" si="211"/>
        <v>-0.16213989599203643</v>
      </c>
    </row>
    <row r="207" spans="1:31" ht="12.75">
      <c r="A207" s="3">
        <v>8</v>
      </c>
      <c r="B207" s="15">
        <f t="shared" si="171"/>
        <v>42217</v>
      </c>
      <c r="C207" s="229">
        <f t="shared" si="206"/>
        <v>42250</v>
      </c>
      <c r="D207" s="229">
        <f t="shared" si="206"/>
        <v>42265</v>
      </c>
      <c r="E207" s="30" t="s">
        <v>207</v>
      </c>
      <c r="F207" s="3">
        <v>9</v>
      </c>
      <c r="G207" s="321">
        <v>61</v>
      </c>
      <c r="H207" s="232">
        <f t="shared" si="217"/>
        <v>1.44</v>
      </c>
      <c r="I207" s="232">
        <f t="shared" si="204"/>
        <v>1.34</v>
      </c>
      <c r="J207" s="56">
        <f t="shared" si="172"/>
        <v>81.74000000000001</v>
      </c>
      <c r="K207" s="74">
        <f t="shared" si="149"/>
        <v>87.84</v>
      </c>
      <c r="L207" s="77">
        <f t="shared" si="214"/>
        <v>-6.099999999999994</v>
      </c>
      <c r="M207" s="75">
        <f t="shared" si="151"/>
        <v>-0.1604696299519871</v>
      </c>
      <c r="N207" s="76">
        <f t="shared" si="215"/>
        <v>-6.260469629951982</v>
      </c>
      <c r="O207" s="16">
        <f t="shared" si="208"/>
        <v>0</v>
      </c>
      <c r="P207" s="16">
        <f t="shared" si="209"/>
        <v>0</v>
      </c>
      <c r="Q207" s="16">
        <f t="shared" si="210"/>
        <v>13</v>
      </c>
      <c r="R207" s="16">
        <f t="shared" si="197"/>
        <v>92</v>
      </c>
      <c r="S207" s="16">
        <f t="shared" si="197"/>
        <v>91</v>
      </c>
      <c r="T207" s="16">
        <f t="shared" si="197"/>
        <v>91</v>
      </c>
      <c r="U207" s="16">
        <f t="shared" si="197"/>
        <v>0</v>
      </c>
      <c r="V207" s="106">
        <f t="shared" si="212"/>
        <v>0</v>
      </c>
      <c r="W207" s="141">
        <f t="shared" si="213"/>
        <v>0</v>
      </c>
      <c r="X207" s="63">
        <f>($L207+SUM($W207:W207))*(P$11*P207)</f>
        <v>0</v>
      </c>
      <c r="Y207" s="63">
        <f>($L207+SUM($W207:X207))*(Q$11*Q207)</f>
        <v>-0.007060958904109582</v>
      </c>
      <c r="Z207" s="63">
        <f>($L207+SUM($W207:Y207))*(R$11*R207)</f>
        <v>-0.050027704841433616</v>
      </c>
      <c r="AA207" s="63">
        <f>($L207+SUM($W207:Z207))*(S$11*S207)</f>
        <v>-0.049889286912403914</v>
      </c>
      <c r="AB207" s="63">
        <f>($L207+SUM($W207:AA207))*(T$11*T207)</f>
        <v>-0.05349167929404</v>
      </c>
      <c r="AC207" s="63">
        <f>($L207+SUM($W207:AB207))*(U$11*U207)</f>
        <v>0</v>
      </c>
      <c r="AD207" s="63">
        <f>($L207+SUM($W207:AC207))*(V$11*V207)</f>
        <v>0</v>
      </c>
      <c r="AE207" s="110">
        <f t="shared" si="211"/>
        <v>-0.1604696299519871</v>
      </c>
    </row>
    <row r="208" spans="1:31" ht="12.75">
      <c r="A208" s="3">
        <v>9</v>
      </c>
      <c r="B208" s="15">
        <f t="shared" si="171"/>
        <v>42248</v>
      </c>
      <c r="C208" s="229">
        <f t="shared" si="206"/>
        <v>42282</v>
      </c>
      <c r="D208" s="229">
        <f t="shared" si="206"/>
        <v>42297</v>
      </c>
      <c r="E208" s="30" t="s">
        <v>207</v>
      </c>
      <c r="F208" s="3">
        <v>9</v>
      </c>
      <c r="G208" s="321">
        <v>57</v>
      </c>
      <c r="H208" s="232">
        <f t="shared" si="217"/>
        <v>1.44</v>
      </c>
      <c r="I208" s="232">
        <f t="shared" si="204"/>
        <v>1.34</v>
      </c>
      <c r="J208" s="56">
        <f t="shared" si="172"/>
        <v>76.38000000000001</v>
      </c>
      <c r="K208" s="74">
        <f t="shared" si="149"/>
        <v>82.08</v>
      </c>
      <c r="L208" s="77">
        <f t="shared" si="214"/>
        <v>-5.699999999999989</v>
      </c>
      <c r="M208" s="75">
        <f t="shared" si="151"/>
        <v>-0.13337828184966827</v>
      </c>
      <c r="N208" s="76">
        <f t="shared" si="215"/>
        <v>-5.833378281849657</v>
      </c>
      <c r="O208" s="16">
        <f t="shared" si="208"/>
        <v>0</v>
      </c>
      <c r="P208" s="16">
        <f t="shared" si="209"/>
        <v>0</v>
      </c>
      <c r="Q208" s="16">
        <f t="shared" si="210"/>
        <v>0</v>
      </c>
      <c r="R208" s="16">
        <f aca="true" t="shared" si="218" ref="R208:R223">IF($D208&lt;R$8,R$12,IF($D208&lt;S$8,S$8-$D208,0))</f>
        <v>73</v>
      </c>
      <c r="S208" s="16">
        <f aca="true" t="shared" si="219" ref="S208:U223">IF($D208&lt;S$8,S$12,IF($D208&lt;T$8,T$8-$D208,0))</f>
        <v>91</v>
      </c>
      <c r="T208" s="16">
        <f t="shared" si="219"/>
        <v>91</v>
      </c>
      <c r="U208" s="16">
        <f t="shared" si="219"/>
        <v>0</v>
      </c>
      <c r="V208" s="106">
        <f t="shared" si="212"/>
        <v>0</v>
      </c>
      <c r="W208" s="141">
        <f t="shared" si="213"/>
        <v>0</v>
      </c>
      <c r="X208" s="63">
        <f>($L208+SUM($W208:W208))*(P$11*P208)</f>
        <v>0</v>
      </c>
      <c r="Y208" s="63">
        <f>($L208+SUM($W208:X208))*(Q$11*Q208)</f>
        <v>0</v>
      </c>
      <c r="Z208" s="63">
        <f>($L208+SUM($W208:Y208))*(R$11*R208)</f>
        <v>-0.03704999999999992</v>
      </c>
      <c r="AA208" s="63">
        <f>($L208+SUM($W208:Z208))*(S$11*S208)</f>
        <v>-0.04648582294520539</v>
      </c>
      <c r="AB208" s="63">
        <f>($L208+SUM($W208:AA208))*(T$11*T208)</f>
        <v>-0.04984245890446294</v>
      </c>
      <c r="AC208" s="63">
        <f>($L208+SUM($W208:AB208))*(U$11*U208)</f>
        <v>0</v>
      </c>
      <c r="AD208" s="63">
        <f>($L208+SUM($W208:AC208))*(V$11*V208)</f>
        <v>0</v>
      </c>
      <c r="AE208" s="110">
        <f t="shared" si="211"/>
        <v>-0.13337828184966827</v>
      </c>
    </row>
    <row r="209" spans="1:31" ht="12.75">
      <c r="A209" s="16">
        <v>10</v>
      </c>
      <c r="B209" s="15">
        <f t="shared" si="171"/>
        <v>42278</v>
      </c>
      <c r="C209" s="229">
        <f t="shared" si="206"/>
        <v>42312</v>
      </c>
      <c r="D209" s="229">
        <f t="shared" si="206"/>
        <v>42327</v>
      </c>
      <c r="E209" s="30" t="s">
        <v>207</v>
      </c>
      <c r="F209" s="3">
        <v>9</v>
      </c>
      <c r="G209" s="321">
        <v>45</v>
      </c>
      <c r="H209" s="232">
        <f t="shared" si="217"/>
        <v>1.44</v>
      </c>
      <c r="I209" s="232">
        <f t="shared" si="204"/>
        <v>1.34</v>
      </c>
      <c r="J209" s="56">
        <f t="shared" si="172"/>
        <v>60.300000000000004</v>
      </c>
      <c r="K209" s="74">
        <f t="shared" si="149"/>
        <v>64.8</v>
      </c>
      <c r="L209" s="77">
        <f t="shared" si="214"/>
        <v>-4.499999999999993</v>
      </c>
      <c r="M209" s="75">
        <f t="shared" si="151"/>
        <v>-0.0930762638896499</v>
      </c>
      <c r="N209" s="76">
        <f t="shared" si="215"/>
        <v>-4.5930762638896425</v>
      </c>
      <c r="O209" s="16">
        <f t="shared" si="208"/>
        <v>0</v>
      </c>
      <c r="P209" s="16">
        <f t="shared" si="209"/>
        <v>0</v>
      </c>
      <c r="Q209" s="16">
        <f t="shared" si="210"/>
        <v>0</v>
      </c>
      <c r="R209" s="16">
        <f t="shared" si="218"/>
        <v>43</v>
      </c>
      <c r="S209" s="16">
        <f t="shared" si="219"/>
        <v>91</v>
      </c>
      <c r="T209" s="16">
        <f t="shared" si="219"/>
        <v>91</v>
      </c>
      <c r="U209" s="16">
        <f t="shared" si="219"/>
        <v>0</v>
      </c>
      <c r="V209" s="106">
        <f t="shared" si="212"/>
        <v>0</v>
      </c>
      <c r="W209" s="141">
        <f t="shared" si="213"/>
        <v>0</v>
      </c>
      <c r="X209" s="63">
        <f>($L209+SUM($W209:W209))*(P$11*P209)</f>
        <v>0</v>
      </c>
      <c r="Y209" s="63">
        <f>($L209+SUM($W209:X209))*(Q$11*Q209)</f>
        <v>0</v>
      </c>
      <c r="Z209" s="63">
        <f>($L209+SUM($W209:Y209))*(R$11*R209)</f>
        <v>-0.017229452054794495</v>
      </c>
      <c r="AA209" s="63">
        <f>($L209+SUM($W209:Z209))*(S$11*S209)</f>
        <v>-0.0366019345327453</v>
      </c>
      <c r="AB209" s="63">
        <f>($L209+SUM($W209:AA209))*(T$11*T209)</f>
        <v>-0.03924487730211011</v>
      </c>
      <c r="AC209" s="63">
        <f>($L209+SUM($W209:AB209))*(U$11*U209)</f>
        <v>0</v>
      </c>
      <c r="AD209" s="63">
        <f>($L209+SUM($W209:AC209))*(V$11*V209)</f>
        <v>0</v>
      </c>
      <c r="AE209" s="110">
        <f t="shared" si="211"/>
        <v>-0.0930762638896499</v>
      </c>
    </row>
    <row r="210" spans="1:31" ht="12.75">
      <c r="A210" s="3">
        <v>11</v>
      </c>
      <c r="B210" s="15">
        <f t="shared" si="171"/>
        <v>42309</v>
      </c>
      <c r="C210" s="229">
        <f t="shared" si="206"/>
        <v>42341</v>
      </c>
      <c r="D210" s="229">
        <f t="shared" si="206"/>
        <v>42356</v>
      </c>
      <c r="E210" s="30" t="s">
        <v>207</v>
      </c>
      <c r="F210" s="3">
        <v>9</v>
      </c>
      <c r="G210" s="321">
        <v>39</v>
      </c>
      <c r="H210" s="232">
        <f t="shared" si="217"/>
        <v>1.44</v>
      </c>
      <c r="I210" s="232">
        <f t="shared" si="204"/>
        <v>1.34</v>
      </c>
      <c r="J210" s="56">
        <f t="shared" si="172"/>
        <v>52.260000000000005</v>
      </c>
      <c r="K210" s="74">
        <f aca="true" t="shared" si="220" ref="K210:K221">+$G210*H210</f>
        <v>56.16</v>
      </c>
      <c r="L210" s="77">
        <f t="shared" si="214"/>
        <v>-3.8999999999999915</v>
      </c>
      <c r="M210" s="75">
        <f t="shared" si="151"/>
        <v>-0.07042645728701677</v>
      </c>
      <c r="N210" s="76">
        <f t="shared" si="215"/>
        <v>-3.970426457287008</v>
      </c>
      <c r="O210" s="16">
        <f t="shared" si="208"/>
        <v>0</v>
      </c>
      <c r="P210" s="16">
        <f t="shared" si="209"/>
        <v>0</v>
      </c>
      <c r="Q210" s="16">
        <f t="shared" si="210"/>
        <v>0</v>
      </c>
      <c r="R210" s="16">
        <f t="shared" si="218"/>
        <v>14</v>
      </c>
      <c r="S210" s="16">
        <f t="shared" si="219"/>
        <v>91</v>
      </c>
      <c r="T210" s="16">
        <f t="shared" si="219"/>
        <v>91</v>
      </c>
      <c r="U210" s="16">
        <f t="shared" si="219"/>
        <v>0</v>
      </c>
      <c r="V210" s="106">
        <f t="shared" si="212"/>
        <v>0</v>
      </c>
      <c r="W210" s="141">
        <f t="shared" si="213"/>
        <v>0</v>
      </c>
      <c r="X210" s="63">
        <f>($L210+SUM($W210:W210))*(P$11*P210)</f>
        <v>0</v>
      </c>
      <c r="Y210" s="63">
        <f>($L210+SUM($W210:X210))*(Q$11*Q210)</f>
        <v>0</v>
      </c>
      <c r="Z210" s="63">
        <f>($L210+SUM($W210:Y210))*(R$11*R210)</f>
        <v>-0.004861643835616428</v>
      </c>
      <c r="AA210" s="63">
        <f>($L210+SUM($W210:Z210))*(S$11*S210)</f>
        <v>-0.03164007756614742</v>
      </c>
      <c r="AB210" s="63">
        <f>($L210+SUM($W210:AA210))*(T$11*T210)</f>
        <v>-0.033924735885252924</v>
      </c>
      <c r="AC210" s="63">
        <f>($L210+SUM($W210:AB210))*(U$11*U210)</f>
        <v>0</v>
      </c>
      <c r="AD210" s="63">
        <f>($L210+SUM($W210:AC210))*(V$11*V210)</f>
        <v>0</v>
      </c>
      <c r="AE210" s="110">
        <f t="shared" si="211"/>
        <v>-0.07042645728701677</v>
      </c>
    </row>
    <row r="211" spans="1:31" s="69" customFormat="1" ht="12.75">
      <c r="A211" s="3">
        <v>12</v>
      </c>
      <c r="B211" s="83">
        <f t="shared" si="171"/>
        <v>42339</v>
      </c>
      <c r="C211" s="229">
        <f t="shared" si="206"/>
        <v>42375</v>
      </c>
      <c r="D211" s="229">
        <f t="shared" si="206"/>
        <v>42390</v>
      </c>
      <c r="E211" s="84" t="s">
        <v>207</v>
      </c>
      <c r="F211" s="81">
        <v>9</v>
      </c>
      <c r="G211" s="322">
        <v>39</v>
      </c>
      <c r="H211" s="233">
        <f t="shared" si="217"/>
        <v>1.44</v>
      </c>
      <c r="I211" s="233">
        <f t="shared" si="204"/>
        <v>1.34</v>
      </c>
      <c r="J211" s="85">
        <f t="shared" si="172"/>
        <v>52.260000000000005</v>
      </c>
      <c r="K211" s="86">
        <f t="shared" si="220"/>
        <v>56.16</v>
      </c>
      <c r="L211" s="87">
        <f t="shared" si="214"/>
        <v>-3.8999999999999915</v>
      </c>
      <c r="M211" s="88">
        <f t="shared" si="151"/>
        <v>-0.058478124532369925</v>
      </c>
      <c r="N211" s="89">
        <f t="shared" si="215"/>
        <v>-3.9584781245323613</v>
      </c>
      <c r="O211" s="81">
        <f t="shared" si="208"/>
        <v>0</v>
      </c>
      <c r="P211" s="81">
        <f t="shared" si="209"/>
        <v>0</v>
      </c>
      <c r="Q211" s="81">
        <f t="shared" si="210"/>
        <v>0</v>
      </c>
      <c r="R211" s="81">
        <f t="shared" si="218"/>
        <v>0</v>
      </c>
      <c r="S211" s="81">
        <f t="shared" si="219"/>
        <v>71</v>
      </c>
      <c r="T211" s="81">
        <f t="shared" si="219"/>
        <v>91</v>
      </c>
      <c r="U211" s="81">
        <f t="shared" si="219"/>
        <v>0</v>
      </c>
      <c r="V211" s="107">
        <f t="shared" si="212"/>
        <v>0</v>
      </c>
      <c r="W211" s="142">
        <f t="shared" si="213"/>
        <v>0</v>
      </c>
      <c r="X211" s="90">
        <f>($L211+SUM($W211:W211))*(P$11*P211)</f>
        <v>0</v>
      </c>
      <c r="Y211" s="90">
        <f>($L211+SUM($W211:X211))*(Q$11*Q211)</f>
        <v>0</v>
      </c>
      <c r="Z211" s="90">
        <f>($L211+SUM($W211:Y211))*(R$11*R211)</f>
        <v>0</v>
      </c>
      <c r="AA211" s="90">
        <f>($L211+SUM($W211:Z211))*(S$11*S211)</f>
        <v>-0.024655479452054742</v>
      </c>
      <c r="AB211" s="90">
        <f>($L211+SUM($W211:AA211))*(T$11*T211)</f>
        <v>-0.03382264508031518</v>
      </c>
      <c r="AC211" s="90">
        <f>($L211+SUM($W211:AB211))*(U$11*U211)</f>
        <v>0</v>
      </c>
      <c r="AD211" s="90">
        <f>($L211+SUM($W211:AC211))*(V$11*V211)</f>
        <v>0</v>
      </c>
      <c r="AE211" s="111">
        <f t="shared" si="211"/>
        <v>-0.058478124532369925</v>
      </c>
    </row>
    <row r="212" spans="1:31" ht="12.75">
      <c r="A212" s="16">
        <v>1</v>
      </c>
      <c r="B212" s="15">
        <f t="shared" si="171"/>
        <v>42005</v>
      </c>
      <c r="C212" s="228">
        <f t="shared" si="206"/>
        <v>42039</v>
      </c>
      <c r="D212" s="228">
        <f t="shared" si="206"/>
        <v>42054</v>
      </c>
      <c r="E212" s="118" t="s">
        <v>141</v>
      </c>
      <c r="F212" s="16">
        <v>9</v>
      </c>
      <c r="G212" s="321">
        <v>105</v>
      </c>
      <c r="H212" s="232">
        <f aca="true" t="shared" si="221" ref="H212:H217">$K$3</f>
        <v>2.3</v>
      </c>
      <c r="I212" s="232">
        <f t="shared" si="204"/>
        <v>1.34</v>
      </c>
      <c r="J212" s="56">
        <f t="shared" si="172"/>
        <v>140.70000000000002</v>
      </c>
      <c r="K212" s="57">
        <f t="shared" si="220"/>
        <v>241.49999999999997</v>
      </c>
      <c r="L212" s="58">
        <f t="shared" si="214"/>
        <v>-100.79999999999995</v>
      </c>
      <c r="M212" s="55">
        <f aca="true" t="shared" si="222" ref="M212:M223">+AE212</f>
        <v>-4.606094723942238</v>
      </c>
      <c r="N212" s="29">
        <f t="shared" si="215"/>
        <v>-105.40609472394219</v>
      </c>
      <c r="O212" s="16">
        <f t="shared" si="208"/>
        <v>41</v>
      </c>
      <c r="P212" s="16">
        <f t="shared" si="209"/>
        <v>91</v>
      </c>
      <c r="Q212" s="16">
        <f t="shared" si="210"/>
        <v>92</v>
      </c>
      <c r="R212" s="16">
        <f t="shared" si="218"/>
        <v>92</v>
      </c>
      <c r="S212" s="16">
        <f t="shared" si="219"/>
        <v>91</v>
      </c>
      <c r="T212" s="16">
        <f t="shared" si="219"/>
        <v>91</v>
      </c>
      <c r="U212" s="16">
        <f t="shared" si="219"/>
        <v>0</v>
      </c>
      <c r="V212" s="106">
        <f>IF(W$8&lt;V$8,0,IF($D212&lt;V$8,V$12,IF($D212&lt;W$8,W$8-$D212,0)))</f>
        <v>0</v>
      </c>
      <c r="W212" s="141">
        <f>$L212*O$11*O212</f>
        <v>-0.36798904109589026</v>
      </c>
      <c r="X212" s="63">
        <f>($L212+SUM($W212:W212))*(P$11*P212)</f>
        <v>-0.8197378838055918</v>
      </c>
      <c r="Y212" s="63">
        <f>($L212+SUM($W212:X212))*(Q$11*Q212)</f>
        <v>-0.835461105494398</v>
      </c>
      <c r="Z212" s="63">
        <f>($L212+SUM($W212:Y212))*(R$11*R212)</f>
        <v>-0.8423050197558453</v>
      </c>
      <c r="AA212" s="63">
        <f>($L212+SUM($W212:Z212))*(S$11*S212)</f>
        <v>-0.8399745087556811</v>
      </c>
      <c r="AB212" s="63">
        <f>($L212+SUM($W212:AA212))*(T$11*T212)</f>
        <v>-0.9006271650348321</v>
      </c>
      <c r="AC212" s="63">
        <f>($L212+SUM($W212:AB212))*(U$11*U212)</f>
        <v>0</v>
      </c>
      <c r="AD212" s="63">
        <f>($L212+SUM($W212:AC212))*(V$11*V212)</f>
        <v>0</v>
      </c>
      <c r="AE212" s="110">
        <f t="shared" si="211"/>
        <v>-4.606094723942238</v>
      </c>
    </row>
    <row r="213" spans="1:31" ht="12.75">
      <c r="A213" s="3">
        <v>2</v>
      </c>
      <c r="B213" s="15">
        <f t="shared" si="171"/>
        <v>42036</v>
      </c>
      <c r="C213" s="229">
        <f t="shared" si="206"/>
        <v>42067</v>
      </c>
      <c r="D213" s="229">
        <f t="shared" si="206"/>
        <v>42082</v>
      </c>
      <c r="E213" s="70" t="s">
        <v>141</v>
      </c>
      <c r="F213" s="3">
        <v>9</v>
      </c>
      <c r="G213" s="321">
        <v>82</v>
      </c>
      <c r="H213" s="232">
        <f t="shared" si="221"/>
        <v>2.3</v>
      </c>
      <c r="I213" s="232">
        <f t="shared" si="204"/>
        <v>1.34</v>
      </c>
      <c r="J213" s="56">
        <f t="shared" si="172"/>
        <v>109.88000000000001</v>
      </c>
      <c r="K213" s="57">
        <f t="shared" si="220"/>
        <v>188.6</v>
      </c>
      <c r="L213" s="58">
        <f t="shared" si="214"/>
        <v>-78.71999999999998</v>
      </c>
      <c r="M213" s="55">
        <f t="shared" si="222"/>
        <v>-3.3926581072893955</v>
      </c>
      <c r="N213" s="29">
        <f t="shared" si="215"/>
        <v>-82.11265810728938</v>
      </c>
      <c r="O213" s="16">
        <f aca="true" t="shared" si="223" ref="O213:U213">IF($D213&lt;O$8,O$12,IF($D213&lt;P$8,P$8-$D213,0))</f>
        <v>13</v>
      </c>
      <c r="P213" s="16">
        <f t="shared" si="223"/>
        <v>91</v>
      </c>
      <c r="Q213" s="16">
        <f t="shared" si="223"/>
        <v>92</v>
      </c>
      <c r="R213" s="16">
        <f t="shared" si="223"/>
        <v>92</v>
      </c>
      <c r="S213" s="16">
        <f t="shared" si="223"/>
        <v>91</v>
      </c>
      <c r="T213" s="16">
        <f t="shared" si="223"/>
        <v>91</v>
      </c>
      <c r="U213" s="16">
        <f t="shared" si="223"/>
        <v>0</v>
      </c>
      <c r="V213" s="106">
        <f>IF(W$8&lt;V$8,0,IF($D213&lt;V$8,V$12,IF($D213&lt;W$8,W$8-$D213,0)))</f>
        <v>0</v>
      </c>
      <c r="W213" s="141">
        <f>$L213*O$11*O213</f>
        <v>-0.09112109589041094</v>
      </c>
      <c r="X213" s="63">
        <f>($L213+SUM($W213:W213))*(P$11*P213)</f>
        <v>-0.638586001756427</v>
      </c>
      <c r="Y213" s="63">
        <f>($L213+SUM($W213:X213))*(Q$11*Q213)</f>
        <v>-0.6508345869094904</v>
      </c>
      <c r="Z213" s="63">
        <f>($L213+SUM($W213:Y213))*(R$11*R213)</f>
        <v>-0.6561660811967763</v>
      </c>
      <c r="AA213" s="63">
        <f>($L213+SUM($W213:Z213))*(S$11*S213)</f>
        <v>-0.6543505841567528</v>
      </c>
      <c r="AB213" s="63">
        <f>($L213+SUM($W213:AA213))*(T$11*T213)</f>
        <v>-0.7015997573795382</v>
      </c>
      <c r="AC213" s="63">
        <f>($L213+SUM($W213:AB213))*(U$11*U213)</f>
        <v>0</v>
      </c>
      <c r="AD213" s="63">
        <f>($L213+SUM($W213:AC213))*(V$11*V213)</f>
        <v>0</v>
      </c>
      <c r="AE213" s="110">
        <f>SUM(W213:AD213)</f>
        <v>-3.3926581072893955</v>
      </c>
    </row>
    <row r="214" spans="1:31" ht="12.75">
      <c r="A214" s="3">
        <v>3</v>
      </c>
      <c r="B214" s="15">
        <f t="shared" si="171"/>
        <v>42064</v>
      </c>
      <c r="C214" s="229">
        <f t="shared" si="206"/>
        <v>42100</v>
      </c>
      <c r="D214" s="229">
        <f t="shared" si="206"/>
        <v>42115</v>
      </c>
      <c r="E214" s="70" t="s">
        <v>141</v>
      </c>
      <c r="F214" s="3">
        <v>9</v>
      </c>
      <c r="G214" s="321">
        <v>101</v>
      </c>
      <c r="H214" s="232">
        <f t="shared" si="221"/>
        <v>2.3</v>
      </c>
      <c r="I214" s="232">
        <f t="shared" si="204"/>
        <v>1.34</v>
      </c>
      <c r="J214" s="56">
        <f t="shared" si="172"/>
        <v>135.34</v>
      </c>
      <c r="K214" s="57">
        <f t="shared" si="220"/>
        <v>232.29999999999998</v>
      </c>
      <c r="L214" s="58">
        <f>+J214-K214</f>
        <v>-96.95999999999998</v>
      </c>
      <c r="M214" s="55">
        <f t="shared" si="222"/>
        <v>-3.88336969281565</v>
      </c>
      <c r="N214" s="29">
        <f>SUM(L214:M214)</f>
        <v>-100.84336969281563</v>
      </c>
      <c r="O214" s="16">
        <f t="shared" si="208"/>
        <v>0</v>
      </c>
      <c r="P214" s="16">
        <f t="shared" si="209"/>
        <v>71</v>
      </c>
      <c r="Q214" s="16">
        <f t="shared" si="210"/>
        <v>92</v>
      </c>
      <c r="R214" s="16">
        <f t="shared" si="218"/>
        <v>92</v>
      </c>
      <c r="S214" s="16">
        <f t="shared" si="219"/>
        <v>91</v>
      </c>
      <c r="T214" s="16">
        <f t="shared" si="219"/>
        <v>91</v>
      </c>
      <c r="U214" s="16">
        <f t="shared" si="219"/>
        <v>0</v>
      </c>
      <c r="V214" s="106">
        <f aca="true" t="shared" si="224" ref="V214:V223">IF(W$8&lt;V$8,0,IF($D214&lt;V$8,V$12,IF($D214&lt;W$8,W$8-$D214,0)))</f>
        <v>0</v>
      </c>
      <c r="W214" s="141">
        <f aca="true" t="shared" si="225" ref="W214:W223">$L214*O$11*O214</f>
        <v>0</v>
      </c>
      <c r="X214" s="63">
        <f>($L214+SUM($W214:W214))*(P$11*P214)</f>
        <v>-0.6129731506849314</v>
      </c>
      <c r="Y214" s="63">
        <f>($L214+SUM($W214:X214))*(Q$11*Q214)</f>
        <v>-0.7992964101932818</v>
      </c>
      <c r="Z214" s="63">
        <f>($L214+SUM($W214:Y214))*(R$11*R214)</f>
        <v>-0.8058440711973309</v>
      </c>
      <c r="AA214" s="63">
        <f>($L214+SUM($W214:Z214))*(S$11*S214)</f>
        <v>-0.8036144412790777</v>
      </c>
      <c r="AB214" s="63">
        <f>($L214+SUM($W214:AA214))*(T$11*T214)</f>
        <v>-0.8616416194610278</v>
      </c>
      <c r="AC214" s="63">
        <f>($L214+SUM($W214:AB214))*(U$11*U214)</f>
        <v>0</v>
      </c>
      <c r="AD214" s="63">
        <f>($L214+SUM($W214:AC214))*(V$11*V214)</f>
        <v>0</v>
      </c>
      <c r="AE214" s="110">
        <f t="shared" si="211"/>
        <v>-3.88336969281565</v>
      </c>
    </row>
    <row r="215" spans="1:31" ht="12.75">
      <c r="A215" s="16">
        <v>4</v>
      </c>
      <c r="B215" s="15">
        <f t="shared" si="171"/>
        <v>42095</v>
      </c>
      <c r="C215" s="229">
        <f t="shared" si="206"/>
        <v>42129</v>
      </c>
      <c r="D215" s="229">
        <f t="shared" si="206"/>
        <v>42144</v>
      </c>
      <c r="E215" s="70" t="s">
        <v>141</v>
      </c>
      <c r="F215" s="3">
        <v>9</v>
      </c>
      <c r="G215" s="321">
        <v>86</v>
      </c>
      <c r="H215" s="232">
        <f t="shared" si="221"/>
        <v>2.3</v>
      </c>
      <c r="I215" s="232">
        <f t="shared" si="204"/>
        <v>1.34</v>
      </c>
      <c r="J215" s="56">
        <f t="shared" si="172"/>
        <v>115.24000000000001</v>
      </c>
      <c r="K215" s="57">
        <f t="shared" si="220"/>
        <v>197.79999999999998</v>
      </c>
      <c r="L215" s="58">
        <f aca="true" t="shared" si="226" ref="L215:L223">+J215-K215</f>
        <v>-82.55999999999997</v>
      </c>
      <c r="M215" s="55">
        <f t="shared" si="222"/>
        <v>-3.0863004249136994</v>
      </c>
      <c r="N215" s="29">
        <f aca="true" t="shared" si="227" ref="N215:N223">SUM(L215:M215)</f>
        <v>-85.64630042491368</v>
      </c>
      <c r="O215" s="16">
        <f t="shared" si="208"/>
        <v>0</v>
      </c>
      <c r="P215" s="16">
        <f t="shared" si="209"/>
        <v>42</v>
      </c>
      <c r="Q215" s="16">
        <f t="shared" si="210"/>
        <v>92</v>
      </c>
      <c r="R215" s="16">
        <f t="shared" si="218"/>
        <v>92</v>
      </c>
      <c r="S215" s="16">
        <f t="shared" si="219"/>
        <v>91</v>
      </c>
      <c r="T215" s="16">
        <f t="shared" si="219"/>
        <v>91</v>
      </c>
      <c r="U215" s="16">
        <f t="shared" si="219"/>
        <v>0</v>
      </c>
      <c r="V215" s="106">
        <f t="shared" si="224"/>
        <v>0</v>
      </c>
      <c r="W215" s="141">
        <f t="shared" si="225"/>
        <v>0</v>
      </c>
      <c r="X215" s="63">
        <f>($L215+SUM($W215:W215))*(P$11*P215)</f>
        <v>-0.30875178082191773</v>
      </c>
      <c r="Y215" s="63">
        <f>($L215+SUM($W215:X215))*(Q$11*Q215)</f>
        <v>-0.6788426515744039</v>
      </c>
      <c r="Z215" s="63">
        <f>($L215+SUM($W215:Y215))*(R$11*R215)</f>
        <v>-0.6844035817886709</v>
      </c>
      <c r="AA215" s="63">
        <f>($L215+SUM($W215:Z215))*(S$11*S215)</f>
        <v>-0.6825099565121974</v>
      </c>
      <c r="AB215" s="63">
        <f>($L215+SUM($W215:AA215))*(T$11*T215)</f>
        <v>-0.7317924542165095</v>
      </c>
      <c r="AC215" s="63">
        <f>($L215+SUM($W215:AB215))*(U$11*U215)</f>
        <v>0</v>
      </c>
      <c r="AD215" s="63">
        <f>($L215+SUM($W215:AC215))*(V$11*V215)</f>
        <v>0</v>
      </c>
      <c r="AE215" s="110">
        <f t="shared" si="211"/>
        <v>-3.0863004249136994</v>
      </c>
    </row>
    <row r="216" spans="1:31" ht="12.75">
      <c r="A216" s="3">
        <v>5</v>
      </c>
      <c r="B216" s="15">
        <f t="shared" si="171"/>
        <v>42125</v>
      </c>
      <c r="C216" s="229">
        <f t="shared" si="206"/>
        <v>42158</v>
      </c>
      <c r="D216" s="229">
        <f t="shared" si="206"/>
        <v>42173</v>
      </c>
      <c r="E216" s="30" t="s">
        <v>141</v>
      </c>
      <c r="F216" s="3">
        <v>9</v>
      </c>
      <c r="G216" s="321">
        <v>108</v>
      </c>
      <c r="H216" s="232">
        <f t="shared" si="221"/>
        <v>2.3</v>
      </c>
      <c r="I216" s="232">
        <f t="shared" si="204"/>
        <v>1.34</v>
      </c>
      <c r="J216" s="56">
        <f t="shared" si="172"/>
        <v>144.72</v>
      </c>
      <c r="K216" s="57">
        <f t="shared" si="220"/>
        <v>248.39999999999998</v>
      </c>
      <c r="L216" s="58">
        <f t="shared" si="226"/>
        <v>-103.67999999999998</v>
      </c>
      <c r="M216" s="55">
        <f t="shared" si="222"/>
        <v>-3.5991241495562427</v>
      </c>
      <c r="N216" s="29">
        <f t="shared" si="227"/>
        <v>-107.27912414955622</v>
      </c>
      <c r="O216" s="16">
        <f t="shared" si="208"/>
        <v>0</v>
      </c>
      <c r="P216" s="16">
        <f t="shared" si="209"/>
        <v>13</v>
      </c>
      <c r="Q216" s="16">
        <f t="shared" si="210"/>
        <v>92</v>
      </c>
      <c r="R216" s="16">
        <f t="shared" si="218"/>
        <v>92</v>
      </c>
      <c r="S216" s="16">
        <f t="shared" si="219"/>
        <v>91</v>
      </c>
      <c r="T216" s="16">
        <f t="shared" si="219"/>
        <v>91</v>
      </c>
      <c r="U216" s="16">
        <f t="shared" si="219"/>
        <v>0</v>
      </c>
      <c r="V216" s="106">
        <f t="shared" si="224"/>
        <v>0</v>
      </c>
      <c r="W216" s="141">
        <f t="shared" si="225"/>
        <v>0</v>
      </c>
      <c r="X216" s="63">
        <f>($L216+SUM($W216:W216))*(P$11*P216)</f>
        <v>-0.12001315068493147</v>
      </c>
      <c r="Y216" s="63">
        <f>($L216+SUM($W216:X216))*(Q$11*Q216)</f>
        <v>-0.8503069570425968</v>
      </c>
      <c r="Z216" s="63">
        <f>($L216+SUM($W216:Y216))*(R$11*R216)</f>
        <v>-0.8572724852660417</v>
      </c>
      <c r="AA216" s="63">
        <f>($L216+SUM($W216:Z216))*(S$11*S216)</f>
        <v>-0.8549005619007628</v>
      </c>
      <c r="AB216" s="63">
        <f>($L216+SUM($W216:AA216))*(T$11*T216)</f>
        <v>-0.9166309946619098</v>
      </c>
      <c r="AC216" s="63">
        <f>($L216+SUM($W216:AB216))*(U$11*U216)</f>
        <v>0</v>
      </c>
      <c r="AD216" s="63">
        <f>($L216+SUM($W216:AC216))*(V$11*V216)</f>
        <v>0</v>
      </c>
      <c r="AE216" s="110">
        <f t="shared" si="211"/>
        <v>-3.5991241495562427</v>
      </c>
    </row>
    <row r="217" spans="1:31" ht="12.75">
      <c r="A217" s="3">
        <v>6</v>
      </c>
      <c r="B217" s="15">
        <f t="shared" si="171"/>
        <v>42156</v>
      </c>
      <c r="C217" s="229">
        <f t="shared" si="206"/>
        <v>42191</v>
      </c>
      <c r="D217" s="229">
        <f t="shared" si="206"/>
        <v>42206</v>
      </c>
      <c r="E217" s="30" t="s">
        <v>141</v>
      </c>
      <c r="F217" s="3">
        <v>9</v>
      </c>
      <c r="G217" s="321">
        <v>107</v>
      </c>
      <c r="H217" s="232">
        <f t="shared" si="221"/>
        <v>2.3</v>
      </c>
      <c r="I217" s="232">
        <f t="shared" si="204"/>
        <v>1.34</v>
      </c>
      <c r="J217" s="56">
        <f t="shared" si="172"/>
        <v>143.38</v>
      </c>
      <c r="K217" s="57">
        <f t="shared" si="220"/>
        <v>246.1</v>
      </c>
      <c r="L217" s="77">
        <f t="shared" si="226"/>
        <v>-102.72</v>
      </c>
      <c r="M217" s="78">
        <f t="shared" si="222"/>
        <v>-3.255390611686226</v>
      </c>
      <c r="N217" s="76">
        <f t="shared" si="227"/>
        <v>-105.97539061168622</v>
      </c>
      <c r="O217" s="16">
        <f t="shared" si="208"/>
        <v>0</v>
      </c>
      <c r="P217" s="16">
        <f t="shared" si="209"/>
        <v>0</v>
      </c>
      <c r="Q217" s="16">
        <f t="shared" si="210"/>
        <v>72</v>
      </c>
      <c r="R217" s="16">
        <f t="shared" si="218"/>
        <v>92</v>
      </c>
      <c r="S217" s="16">
        <f t="shared" si="219"/>
        <v>91</v>
      </c>
      <c r="T217" s="16">
        <f t="shared" si="219"/>
        <v>91</v>
      </c>
      <c r="U217" s="16">
        <f t="shared" si="219"/>
        <v>0</v>
      </c>
      <c r="V217" s="106">
        <f t="shared" si="224"/>
        <v>0</v>
      </c>
      <c r="W217" s="141">
        <f t="shared" si="225"/>
        <v>0</v>
      </c>
      <c r="X217" s="63">
        <f>($L217+SUM($W217:W217))*(P$11*P217)</f>
        <v>0</v>
      </c>
      <c r="Y217" s="63">
        <f>($L217+SUM($W217:X217))*(Q$11*Q217)</f>
        <v>-0.658533698630137</v>
      </c>
      <c r="Z217" s="63">
        <f>($L217+SUM($W217:Y217))*(R$11*R217)</f>
        <v>-0.8468542897504221</v>
      </c>
      <c r="AA217" s="63">
        <f>($L217+SUM($W217:Z217))*(S$11*S217)</f>
        <v>-0.8445111917140699</v>
      </c>
      <c r="AB217" s="63">
        <f>($L217+SUM($W217:AA217))*(T$11*T217)</f>
        <v>-0.9054914315915973</v>
      </c>
      <c r="AC217" s="63">
        <f>($L217+SUM($W217:AB217))*(U$11*U217)</f>
        <v>0</v>
      </c>
      <c r="AD217" s="63">
        <f>($L217+SUM($W217:AC217))*(V$11*V217)</f>
        <v>0</v>
      </c>
      <c r="AE217" s="110">
        <f t="shared" si="211"/>
        <v>-3.255390611686226</v>
      </c>
    </row>
    <row r="218" spans="1:31" ht="12.75">
      <c r="A218" s="16">
        <v>7</v>
      </c>
      <c r="B218" s="15">
        <f t="shared" si="171"/>
        <v>42186</v>
      </c>
      <c r="C218" s="229">
        <f t="shared" si="206"/>
        <v>42221</v>
      </c>
      <c r="D218" s="229">
        <f t="shared" si="206"/>
        <v>42236</v>
      </c>
      <c r="E218" s="30" t="s">
        <v>141</v>
      </c>
      <c r="F218" s="3">
        <v>9</v>
      </c>
      <c r="G218" s="321">
        <v>31</v>
      </c>
      <c r="H218" s="232">
        <f aca="true" t="shared" si="228" ref="H218:H223">$K$8</f>
        <v>1.44</v>
      </c>
      <c r="I218" s="232">
        <f t="shared" si="204"/>
        <v>1.34</v>
      </c>
      <c r="J218" s="56">
        <f t="shared" si="172"/>
        <v>41.54</v>
      </c>
      <c r="K218" s="74">
        <f t="shared" si="220"/>
        <v>44.64</v>
      </c>
      <c r="L218" s="77">
        <f t="shared" si="226"/>
        <v>-3.1000000000000014</v>
      </c>
      <c r="M218" s="75">
        <f t="shared" si="222"/>
        <v>-0.08975601385273459</v>
      </c>
      <c r="N218" s="76">
        <f t="shared" si="227"/>
        <v>-3.189756013852736</v>
      </c>
      <c r="O218" s="16">
        <f t="shared" si="208"/>
        <v>0</v>
      </c>
      <c r="P218" s="16">
        <f t="shared" si="209"/>
        <v>0</v>
      </c>
      <c r="Q218" s="16">
        <f t="shared" si="210"/>
        <v>42</v>
      </c>
      <c r="R218" s="16">
        <f t="shared" si="218"/>
        <v>92</v>
      </c>
      <c r="S218" s="16">
        <f t="shared" si="219"/>
        <v>91</v>
      </c>
      <c r="T218" s="16">
        <f t="shared" si="219"/>
        <v>91</v>
      </c>
      <c r="U218" s="16">
        <f t="shared" si="219"/>
        <v>0</v>
      </c>
      <c r="V218" s="106">
        <f t="shared" si="224"/>
        <v>0</v>
      </c>
      <c r="W218" s="141">
        <f t="shared" si="225"/>
        <v>0</v>
      </c>
      <c r="X218" s="63">
        <f>($L218+SUM($W218:W218))*(P$11*P218)</f>
        <v>0</v>
      </c>
      <c r="Y218" s="63">
        <f>($L218+SUM($W218:X218))*(Q$11*Q218)</f>
        <v>-0.011593150684931513</v>
      </c>
      <c r="Z218" s="63">
        <f>($L218+SUM($W218:Y218))*(R$11*R218)</f>
        <v>-0.02548948909739164</v>
      </c>
      <c r="AA218" s="63">
        <f>($L218+SUM($W218:Z218))*(S$11*S218)</f>
        <v>-0.025418964129195136</v>
      </c>
      <c r="AB218" s="63">
        <f>($L218+SUM($W218:AA218))*(T$11*T218)</f>
        <v>-0.027254409941216293</v>
      </c>
      <c r="AC218" s="63">
        <f>($L218+SUM($W218:AB218))*(U$11*U218)</f>
        <v>0</v>
      </c>
      <c r="AD218" s="63">
        <f>($L218+SUM($W218:AC218))*(V$11*V218)</f>
        <v>0</v>
      </c>
      <c r="AE218" s="110">
        <f t="shared" si="211"/>
        <v>-0.08975601385273459</v>
      </c>
    </row>
    <row r="219" spans="1:31" ht="12.75">
      <c r="A219" s="3">
        <v>8</v>
      </c>
      <c r="B219" s="15">
        <f t="shared" si="171"/>
        <v>42217</v>
      </c>
      <c r="C219" s="229">
        <f t="shared" si="206"/>
        <v>42250</v>
      </c>
      <c r="D219" s="229">
        <f t="shared" si="206"/>
        <v>42265</v>
      </c>
      <c r="E219" s="30" t="s">
        <v>141</v>
      </c>
      <c r="F219" s="3">
        <v>9</v>
      </c>
      <c r="G219" s="321">
        <v>41</v>
      </c>
      <c r="H219" s="232">
        <f t="shared" si="228"/>
        <v>1.44</v>
      </c>
      <c r="I219" s="232">
        <f t="shared" si="204"/>
        <v>1.34</v>
      </c>
      <c r="J219" s="56">
        <f t="shared" si="172"/>
        <v>54.940000000000005</v>
      </c>
      <c r="K219" s="74">
        <f t="shared" si="220"/>
        <v>59.04</v>
      </c>
      <c r="L219" s="77">
        <f t="shared" si="226"/>
        <v>-4.099999999999994</v>
      </c>
      <c r="M219" s="75">
        <f t="shared" si="222"/>
        <v>-0.10785663652510605</v>
      </c>
      <c r="N219" s="76">
        <f t="shared" si="227"/>
        <v>-4.207856636525101</v>
      </c>
      <c r="O219" s="16">
        <f t="shared" si="208"/>
        <v>0</v>
      </c>
      <c r="P219" s="16">
        <f t="shared" si="209"/>
        <v>0</v>
      </c>
      <c r="Q219" s="16">
        <f t="shared" si="210"/>
        <v>13</v>
      </c>
      <c r="R219" s="16">
        <f t="shared" si="218"/>
        <v>92</v>
      </c>
      <c r="S219" s="16">
        <f t="shared" si="219"/>
        <v>91</v>
      </c>
      <c r="T219" s="16">
        <f t="shared" si="219"/>
        <v>91</v>
      </c>
      <c r="U219" s="16">
        <f t="shared" si="219"/>
        <v>0</v>
      </c>
      <c r="V219" s="106">
        <f t="shared" si="224"/>
        <v>0</v>
      </c>
      <c r="W219" s="141">
        <f t="shared" si="225"/>
        <v>0</v>
      </c>
      <c r="X219" s="63">
        <f>($L219+SUM($W219:W219))*(P$11*P219)</f>
        <v>0</v>
      </c>
      <c r="Y219" s="63">
        <f>($L219+SUM($W219:X219))*(Q$11*Q219)</f>
        <v>-0.004745890410958897</v>
      </c>
      <c r="Z219" s="63">
        <f>($L219+SUM($W219:Y219))*(R$11*R219)</f>
        <v>-0.03362517866391438</v>
      </c>
      <c r="AA219" s="63">
        <f>($L219+SUM($W219:Z219))*(S$11*S219)</f>
        <v>-0.033532143662435406</v>
      </c>
      <c r="AB219" s="63">
        <f>($L219+SUM($W219:AA219))*(T$11*T219)</f>
        <v>-0.03595342378779736</v>
      </c>
      <c r="AC219" s="63">
        <f>($L219+SUM($W219:AB219))*(U$11*U219)</f>
        <v>0</v>
      </c>
      <c r="AD219" s="63">
        <f>($L219+SUM($W219:AC219))*(V$11*V219)</f>
        <v>0</v>
      </c>
      <c r="AE219" s="110">
        <f t="shared" si="211"/>
        <v>-0.10785663652510605</v>
      </c>
    </row>
    <row r="220" spans="1:31" ht="12.75">
      <c r="A220" s="3">
        <v>9</v>
      </c>
      <c r="B220" s="15">
        <f t="shared" si="171"/>
        <v>42248</v>
      </c>
      <c r="C220" s="229">
        <f t="shared" si="206"/>
        <v>42282</v>
      </c>
      <c r="D220" s="229">
        <f t="shared" si="206"/>
        <v>42297</v>
      </c>
      <c r="E220" s="30" t="s">
        <v>141</v>
      </c>
      <c r="F220" s="3">
        <v>9</v>
      </c>
      <c r="G220" s="321">
        <v>94</v>
      </c>
      <c r="H220" s="232">
        <f t="shared" si="228"/>
        <v>1.44</v>
      </c>
      <c r="I220" s="232">
        <f t="shared" si="204"/>
        <v>1.34</v>
      </c>
      <c r="J220" s="56">
        <f t="shared" si="172"/>
        <v>125.96000000000001</v>
      </c>
      <c r="K220" s="74">
        <f t="shared" si="220"/>
        <v>135.35999999999999</v>
      </c>
      <c r="L220" s="77">
        <f t="shared" si="226"/>
        <v>-9.399999999999977</v>
      </c>
      <c r="M220" s="75">
        <f t="shared" si="222"/>
        <v>-0.21995716655910194</v>
      </c>
      <c r="N220" s="76">
        <f t="shared" si="227"/>
        <v>-9.619957166559079</v>
      </c>
      <c r="O220" s="16">
        <f t="shared" si="208"/>
        <v>0</v>
      </c>
      <c r="P220" s="16">
        <f t="shared" si="209"/>
        <v>0</v>
      </c>
      <c r="Q220" s="16">
        <f t="shared" si="210"/>
        <v>0</v>
      </c>
      <c r="R220" s="16">
        <f t="shared" si="218"/>
        <v>73</v>
      </c>
      <c r="S220" s="16">
        <f t="shared" si="219"/>
        <v>91</v>
      </c>
      <c r="T220" s="16">
        <f t="shared" si="219"/>
        <v>91</v>
      </c>
      <c r="U220" s="16">
        <f t="shared" si="219"/>
        <v>0</v>
      </c>
      <c r="V220" s="106">
        <f t="shared" si="224"/>
        <v>0</v>
      </c>
      <c r="W220" s="141">
        <f t="shared" si="225"/>
        <v>0</v>
      </c>
      <c r="X220" s="63">
        <f>($L220+SUM($W220:W220))*(P$11*P220)</f>
        <v>0</v>
      </c>
      <c r="Y220" s="63">
        <f>($L220+SUM($W220:X220))*(Q$11*Q220)</f>
        <v>0</v>
      </c>
      <c r="Z220" s="63">
        <f>($L220+SUM($W220:Y220))*(R$11*R220)</f>
        <v>-0.06109999999999985</v>
      </c>
      <c r="AA220" s="63">
        <f>($L220+SUM($W220:Z220))*(S$11*S220)</f>
        <v>-0.07666083082191762</v>
      </c>
      <c r="AB220" s="63">
        <f>($L220+SUM($W220:AA220))*(T$11*T220)</f>
        <v>-0.08219633573718446</v>
      </c>
      <c r="AC220" s="63">
        <f>($L220+SUM($W220:AB220))*(U$11*U220)</f>
        <v>0</v>
      </c>
      <c r="AD220" s="63">
        <f>($L220+SUM($W220:AC220))*(V$11*V220)</f>
        <v>0</v>
      </c>
      <c r="AE220" s="110">
        <f t="shared" si="211"/>
        <v>-0.21995716655910194</v>
      </c>
    </row>
    <row r="221" spans="1:31" ht="12.75">
      <c r="A221" s="16">
        <v>10</v>
      </c>
      <c r="B221" s="15">
        <f t="shared" si="171"/>
        <v>42278</v>
      </c>
      <c r="C221" s="229">
        <f t="shared" si="206"/>
        <v>42312</v>
      </c>
      <c r="D221" s="229">
        <f t="shared" si="206"/>
        <v>42327</v>
      </c>
      <c r="E221" s="30" t="s">
        <v>141</v>
      </c>
      <c r="F221" s="3">
        <v>9</v>
      </c>
      <c r="G221" s="321">
        <v>63</v>
      </c>
      <c r="H221" s="232">
        <f t="shared" si="228"/>
        <v>1.44</v>
      </c>
      <c r="I221" s="232">
        <f t="shared" si="204"/>
        <v>1.34</v>
      </c>
      <c r="J221" s="56">
        <f t="shared" si="172"/>
        <v>84.42</v>
      </c>
      <c r="K221" s="74">
        <f t="shared" si="220"/>
        <v>90.72</v>
      </c>
      <c r="L221" s="77">
        <f t="shared" si="226"/>
        <v>-6.299999999999997</v>
      </c>
      <c r="M221" s="75">
        <f t="shared" si="222"/>
        <v>-0.13030676944551</v>
      </c>
      <c r="N221" s="76">
        <f t="shared" si="227"/>
        <v>-6.430306769445507</v>
      </c>
      <c r="O221" s="16">
        <f t="shared" si="208"/>
        <v>0</v>
      </c>
      <c r="P221" s="16">
        <f t="shared" si="209"/>
        <v>0</v>
      </c>
      <c r="Q221" s="16">
        <f t="shared" si="210"/>
        <v>0</v>
      </c>
      <c r="R221" s="16">
        <f t="shared" si="218"/>
        <v>43</v>
      </c>
      <c r="S221" s="16">
        <f t="shared" si="219"/>
        <v>91</v>
      </c>
      <c r="T221" s="16">
        <f t="shared" si="219"/>
        <v>91</v>
      </c>
      <c r="U221" s="16">
        <f t="shared" si="219"/>
        <v>0</v>
      </c>
      <c r="V221" s="106">
        <f t="shared" si="224"/>
        <v>0</v>
      </c>
      <c r="W221" s="141">
        <f t="shared" si="225"/>
        <v>0</v>
      </c>
      <c r="X221" s="63">
        <f>($L221+SUM($W221:W221))*(P$11*P221)</f>
        <v>0</v>
      </c>
      <c r="Y221" s="63">
        <f>($L221+SUM($W221:X221))*(Q$11*Q221)</f>
        <v>0</v>
      </c>
      <c r="Z221" s="63">
        <f>($L221+SUM($W221:Y221))*(R$11*R221)</f>
        <v>-0.024121232876712317</v>
      </c>
      <c r="AA221" s="63">
        <f>($L221+SUM($W221:Z221))*(S$11*S221)</f>
        <v>-0.05124270834584348</v>
      </c>
      <c r="AB221" s="63">
        <f>($L221+SUM($W221:AA221))*(T$11*T221)</f>
        <v>-0.054942828222954224</v>
      </c>
      <c r="AC221" s="63">
        <f>($L221+SUM($W221:AB221))*(U$11*U221)</f>
        <v>0</v>
      </c>
      <c r="AD221" s="63">
        <f>($L221+SUM($W221:AC221))*(V$11*V221)</f>
        <v>0</v>
      </c>
      <c r="AE221" s="110">
        <f t="shared" si="211"/>
        <v>-0.13030676944551</v>
      </c>
    </row>
    <row r="222" spans="1:31" ht="12.75">
      <c r="A222" s="3">
        <v>11</v>
      </c>
      <c r="B222" s="15">
        <f t="shared" si="171"/>
        <v>42309</v>
      </c>
      <c r="C222" s="229">
        <f t="shared" si="206"/>
        <v>42341</v>
      </c>
      <c r="D222" s="229">
        <f t="shared" si="206"/>
        <v>42356</v>
      </c>
      <c r="E222" s="30" t="s">
        <v>141</v>
      </c>
      <c r="F222" s="3">
        <v>9</v>
      </c>
      <c r="G222" s="321">
        <v>90</v>
      </c>
      <c r="H222" s="232">
        <f t="shared" si="228"/>
        <v>1.44</v>
      </c>
      <c r="I222" s="232">
        <f t="shared" si="204"/>
        <v>1.34</v>
      </c>
      <c r="J222" s="56">
        <f t="shared" si="172"/>
        <v>120.60000000000001</v>
      </c>
      <c r="K222" s="74">
        <f>+$G222*H222</f>
        <v>129.6</v>
      </c>
      <c r="L222" s="77">
        <f t="shared" si="226"/>
        <v>-8.999999999999986</v>
      </c>
      <c r="M222" s="75">
        <f t="shared" si="222"/>
        <v>-0.16252259373926958</v>
      </c>
      <c r="N222" s="76">
        <f t="shared" si="227"/>
        <v>-9.162522593739256</v>
      </c>
      <c r="O222" s="16">
        <f t="shared" si="208"/>
        <v>0</v>
      </c>
      <c r="P222" s="16">
        <f t="shared" si="209"/>
        <v>0</v>
      </c>
      <c r="Q222" s="16">
        <f t="shared" si="210"/>
        <v>0</v>
      </c>
      <c r="R222" s="16">
        <f t="shared" si="218"/>
        <v>14</v>
      </c>
      <c r="S222" s="16">
        <f t="shared" si="219"/>
        <v>91</v>
      </c>
      <c r="T222" s="16">
        <f t="shared" si="219"/>
        <v>91</v>
      </c>
      <c r="U222" s="16">
        <f t="shared" si="219"/>
        <v>0</v>
      </c>
      <c r="V222" s="106">
        <f t="shared" si="224"/>
        <v>0</v>
      </c>
      <c r="W222" s="141">
        <f t="shared" si="225"/>
        <v>0</v>
      </c>
      <c r="X222" s="63">
        <f>($L222+SUM($W222:W222))*(P$11*P222)</f>
        <v>0</v>
      </c>
      <c r="Y222" s="63">
        <f>($L222+SUM($W222:X222))*(Q$11*Q222)</f>
        <v>0</v>
      </c>
      <c r="Z222" s="63">
        <f>($L222+SUM($W222:Y222))*(R$11*R222)</f>
        <v>-0.011219178082191764</v>
      </c>
      <c r="AA222" s="63">
        <f>($L222+SUM($W222:Z222))*(S$11*S222)</f>
        <v>-0.0730155636141864</v>
      </c>
      <c r="AB222" s="63">
        <f>($L222+SUM($W222:AA222))*(T$11*T222)</f>
        <v>-0.0782878520428914</v>
      </c>
      <c r="AC222" s="63">
        <f>($L222+SUM($W222:AB222))*(U$11*U222)</f>
        <v>0</v>
      </c>
      <c r="AD222" s="63">
        <f>($L222+SUM($W222:AC222))*(V$11*V222)</f>
        <v>0</v>
      </c>
      <c r="AE222" s="110">
        <f t="shared" si="211"/>
        <v>-0.16252259373926958</v>
      </c>
    </row>
    <row r="223" spans="1:31" s="69" customFormat="1" ht="12.75">
      <c r="A223" s="3">
        <v>12</v>
      </c>
      <c r="B223" s="83">
        <f t="shared" si="171"/>
        <v>42339</v>
      </c>
      <c r="C223" s="247">
        <f t="shared" si="206"/>
        <v>42375</v>
      </c>
      <c r="D223" s="247">
        <f t="shared" si="206"/>
        <v>42390</v>
      </c>
      <c r="E223" s="84" t="s">
        <v>141</v>
      </c>
      <c r="F223" s="81">
        <v>9</v>
      </c>
      <c r="G223" s="322">
        <v>96</v>
      </c>
      <c r="H223" s="233">
        <f t="shared" si="228"/>
        <v>1.44</v>
      </c>
      <c r="I223" s="233">
        <f t="shared" si="204"/>
        <v>1.34</v>
      </c>
      <c r="J223" s="85">
        <f t="shared" si="172"/>
        <v>128.64000000000001</v>
      </c>
      <c r="K223" s="86">
        <f>+$G223*H223</f>
        <v>138.24</v>
      </c>
      <c r="L223" s="87">
        <f t="shared" si="226"/>
        <v>-9.599999999999994</v>
      </c>
      <c r="M223" s="88">
        <f t="shared" si="222"/>
        <v>-0.14394615269506467</v>
      </c>
      <c r="N223" s="89">
        <f t="shared" si="227"/>
        <v>-9.74394615269506</v>
      </c>
      <c r="O223" s="81">
        <f t="shared" si="208"/>
        <v>0</v>
      </c>
      <c r="P223" s="81">
        <f t="shared" si="209"/>
        <v>0</v>
      </c>
      <c r="Q223" s="81">
        <f t="shared" si="210"/>
        <v>0</v>
      </c>
      <c r="R223" s="81">
        <f t="shared" si="218"/>
        <v>0</v>
      </c>
      <c r="S223" s="81">
        <f t="shared" si="219"/>
        <v>71</v>
      </c>
      <c r="T223" s="81">
        <f t="shared" si="219"/>
        <v>91</v>
      </c>
      <c r="U223" s="81">
        <f t="shared" si="219"/>
        <v>0</v>
      </c>
      <c r="V223" s="107">
        <f t="shared" si="224"/>
        <v>0</v>
      </c>
      <c r="W223" s="142">
        <f t="shared" si="225"/>
        <v>0</v>
      </c>
      <c r="X223" s="90">
        <f>($L223+SUM($W223:W223))*(P$11*P223)</f>
        <v>0</v>
      </c>
      <c r="Y223" s="90">
        <f>($L223+SUM($W223:X223))*(Q$11*Q223)</f>
        <v>0</v>
      </c>
      <c r="Z223" s="90">
        <f>($L223+SUM($W223:Y223))*(R$11*R223)</f>
        <v>0</v>
      </c>
      <c r="AA223" s="90">
        <f>($L223+SUM($W223:Z223))*(S$11*S223)</f>
        <v>-0.060690410958904074</v>
      </c>
      <c r="AB223" s="90">
        <f>($L223+SUM($W223:AA223))*(T$11*T223)</f>
        <v>-0.08325574173616059</v>
      </c>
      <c r="AC223" s="90">
        <f>($L223+SUM($W223:AB223))*(U$11*U223)</f>
        <v>0</v>
      </c>
      <c r="AD223" s="90">
        <f>($L223+SUM($W223:AC223))*(V$11*V223)</f>
        <v>0</v>
      </c>
      <c r="AE223" s="111">
        <f t="shared" si="211"/>
        <v>-0.14394615269506467</v>
      </c>
    </row>
    <row r="224" ht="12.75">
      <c r="A224" s="16"/>
    </row>
    <row r="225" ht="12.75">
      <c r="A225" s="3"/>
    </row>
    <row r="226" ht="12.75">
      <c r="A226" s="3"/>
    </row>
    <row r="227" ht="12.75">
      <c r="A227" s="16"/>
    </row>
    <row r="228" spans="1:13" ht="12.75">
      <c r="A228" s="3"/>
      <c r="D228"/>
      <c r="F228"/>
      <c r="G228"/>
      <c r="H228"/>
      <c r="I228"/>
      <c r="J228"/>
      <c r="K228"/>
      <c r="L228"/>
      <c r="M228"/>
    </row>
    <row r="229" ht="12.75">
      <c r="A229" s="3"/>
    </row>
    <row r="230" ht="12.75">
      <c r="A230" s="16"/>
    </row>
    <row r="231" ht="12.75">
      <c r="A231" s="3"/>
    </row>
    <row r="232" ht="12.75">
      <c r="A232" s="3"/>
    </row>
    <row r="233" ht="12.75">
      <c r="A233" s="16"/>
    </row>
    <row r="234" ht="12.75">
      <c r="A234" s="3"/>
    </row>
    <row r="235" ht="12.75">
      <c r="A235" s="3"/>
    </row>
    <row r="244" spans="4:13" ht="12.75">
      <c r="D244"/>
      <c r="F244"/>
      <c r="G244"/>
      <c r="H244"/>
      <c r="I244"/>
      <c r="J244"/>
      <c r="K244"/>
      <c r="L244"/>
      <c r="M244"/>
    </row>
  </sheetData>
  <sheetProtection/>
  <mergeCells count="5">
    <mergeCell ref="AE18:AE19"/>
    <mergeCell ref="G2:H2"/>
    <mergeCell ref="G3:H3"/>
    <mergeCell ref="G7:H7"/>
    <mergeCell ref="G8:H8"/>
  </mergeCells>
  <printOptions/>
  <pageMargins left="0.5" right="0.5" top="1.05" bottom="1" header="0.31" footer="0.5"/>
  <pageSetup cellComments="asDisplayed" fitToHeight="0" fitToWidth="1" horizontalDpi="600" verticalDpi="600" orientation="landscape" paperSize="5" scale="5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65"/>
  <sheetViews>
    <sheetView zoomScalePageLayoutView="0" workbookViewId="0" topLeftCell="A1">
      <pane ySplit="1" topLeftCell="A698" activePane="bottomLeft" state="frozen"/>
      <selection pane="topLeft" activeCell="B48" sqref="B48"/>
      <selection pane="bottomLeft" activeCell="A698" sqref="A698"/>
    </sheetView>
  </sheetViews>
  <sheetFormatPr defaultColWidth="9.140625" defaultRowHeight="12.75"/>
  <cols>
    <col min="1" max="1" width="10.28125" style="3" customWidth="1"/>
    <col min="2" max="2" width="9.8515625" style="40" customWidth="1"/>
    <col min="3" max="3" width="12.421875" style="8" customWidth="1"/>
    <col min="4" max="4" width="2.7109375" style="0" customWidth="1"/>
    <col min="5" max="5" width="8.8515625" style="3" customWidth="1"/>
    <col min="6" max="6" width="11.421875" style="8" customWidth="1"/>
    <col min="7" max="7" width="2.7109375" style="0" customWidth="1"/>
    <col min="9" max="9" width="4.00390625" style="0" customWidth="1"/>
    <col min="10" max="10" width="14.00390625" style="3" customWidth="1"/>
    <col min="11" max="11" width="16.28125" style="0" customWidth="1"/>
    <col min="13" max="13" width="3.8515625" style="0" customWidth="1"/>
  </cols>
  <sheetData>
    <row r="1" spans="1:13" s="1" customFormat="1" ht="63.75">
      <c r="A1" s="42" t="s">
        <v>7</v>
      </c>
      <c r="B1" s="43" t="s">
        <v>8</v>
      </c>
      <c r="C1" s="44" t="s">
        <v>10</v>
      </c>
      <c r="E1" s="42" t="s">
        <v>9</v>
      </c>
      <c r="F1" s="230" t="s">
        <v>193</v>
      </c>
      <c r="H1" s="44" t="s">
        <v>109</v>
      </c>
      <c r="I1" s="44"/>
      <c r="J1" s="44" t="s">
        <v>110</v>
      </c>
      <c r="K1" s="115" t="s">
        <v>133</v>
      </c>
      <c r="L1" s="114" t="s">
        <v>134</v>
      </c>
      <c r="M1" s="114"/>
    </row>
    <row r="2" spans="1:6" ht="12.75" hidden="1">
      <c r="A2" s="39">
        <f>+B2</f>
        <v>17917</v>
      </c>
      <c r="B2" s="40">
        <v>17917</v>
      </c>
      <c r="C2" s="41">
        <v>0.02</v>
      </c>
      <c r="D2" s="6"/>
      <c r="E2" s="25" t="s">
        <v>11</v>
      </c>
      <c r="F2" s="25"/>
    </row>
    <row r="3" spans="1:6" ht="12.75" hidden="1">
      <c r="A3" s="39">
        <f aca="true" t="shared" si="0" ref="A3:A66">+B3</f>
        <v>17948</v>
      </c>
      <c r="B3" s="40">
        <v>17948</v>
      </c>
      <c r="C3" s="41">
        <v>0.02</v>
      </c>
      <c r="E3" s="25" t="s">
        <v>11</v>
      </c>
      <c r="F3" s="25"/>
    </row>
    <row r="4" spans="1:6" ht="12.75" hidden="1">
      <c r="A4" s="39">
        <f t="shared" si="0"/>
        <v>17976</v>
      </c>
      <c r="B4" s="40">
        <v>17976</v>
      </c>
      <c r="C4" s="41">
        <v>0.02</v>
      </c>
      <c r="E4" s="25" t="s">
        <v>11</v>
      </c>
      <c r="F4" s="25"/>
    </row>
    <row r="5" spans="1:6" ht="12.75" hidden="1">
      <c r="A5" s="39">
        <f t="shared" si="0"/>
        <v>18007</v>
      </c>
      <c r="B5" s="40">
        <v>18007</v>
      </c>
      <c r="C5" s="41">
        <v>0.02</v>
      </c>
      <c r="E5" s="25" t="s">
        <v>11</v>
      </c>
      <c r="F5" s="25"/>
    </row>
    <row r="6" spans="1:6" ht="12.75" hidden="1">
      <c r="A6" s="39">
        <f t="shared" si="0"/>
        <v>18037</v>
      </c>
      <c r="B6" s="40">
        <v>18037</v>
      </c>
      <c r="C6" s="41">
        <v>0.02</v>
      </c>
      <c r="E6" s="25" t="s">
        <v>11</v>
      </c>
      <c r="F6" s="25"/>
    </row>
    <row r="7" spans="1:6" ht="12.75" hidden="1">
      <c r="A7" s="39">
        <f t="shared" si="0"/>
        <v>18068</v>
      </c>
      <c r="B7" s="40">
        <v>18068</v>
      </c>
      <c r="C7" s="41">
        <v>0.02</v>
      </c>
      <c r="E7" s="25" t="s">
        <v>11</v>
      </c>
      <c r="F7" s="25"/>
    </row>
    <row r="8" spans="1:6" ht="12.75" hidden="1">
      <c r="A8" s="39">
        <f t="shared" si="0"/>
        <v>18098</v>
      </c>
      <c r="B8" s="40">
        <v>18098</v>
      </c>
      <c r="C8" s="41">
        <v>0.02</v>
      </c>
      <c r="E8" s="25" t="s">
        <v>11</v>
      </c>
      <c r="F8" s="25"/>
    </row>
    <row r="9" spans="1:6" ht="12.75" hidden="1">
      <c r="A9" s="39">
        <f t="shared" si="0"/>
        <v>18129</v>
      </c>
      <c r="B9" s="40">
        <v>18129</v>
      </c>
      <c r="C9" s="41">
        <v>0.02</v>
      </c>
      <c r="E9" s="25" t="s">
        <v>11</v>
      </c>
      <c r="F9" s="25"/>
    </row>
    <row r="10" spans="1:6" ht="12.75" hidden="1">
      <c r="A10" s="39">
        <f t="shared" si="0"/>
        <v>18160</v>
      </c>
      <c r="B10" s="40">
        <v>18160</v>
      </c>
      <c r="C10" s="41">
        <v>0.02</v>
      </c>
      <c r="E10" s="25" t="s">
        <v>11</v>
      </c>
      <c r="F10" s="25"/>
    </row>
    <row r="11" spans="1:6" ht="12.75" hidden="1">
      <c r="A11" s="39">
        <f t="shared" si="0"/>
        <v>18190</v>
      </c>
      <c r="B11" s="40">
        <v>18190</v>
      </c>
      <c r="C11" s="41">
        <v>0.02</v>
      </c>
      <c r="E11" s="25" t="s">
        <v>11</v>
      </c>
      <c r="F11" s="25"/>
    </row>
    <row r="12" spans="1:6" ht="12.75" hidden="1">
      <c r="A12" s="39">
        <f t="shared" si="0"/>
        <v>18221</v>
      </c>
      <c r="B12" s="40">
        <v>18221</v>
      </c>
      <c r="C12" s="41">
        <v>0.02</v>
      </c>
      <c r="E12" s="25" t="s">
        <v>11</v>
      </c>
      <c r="F12" s="25"/>
    </row>
    <row r="13" spans="1:6" ht="12.75" hidden="1">
      <c r="A13" s="39">
        <f t="shared" si="0"/>
        <v>18251</v>
      </c>
      <c r="B13" s="40">
        <v>18251</v>
      </c>
      <c r="C13" s="41">
        <v>0.02</v>
      </c>
      <c r="E13" s="25" t="s">
        <v>11</v>
      </c>
      <c r="F13" s="25"/>
    </row>
    <row r="14" spans="1:6" ht="12.75" hidden="1">
      <c r="A14" s="39">
        <f t="shared" si="0"/>
        <v>18282</v>
      </c>
      <c r="B14" s="40">
        <v>18282</v>
      </c>
      <c r="C14" s="41">
        <v>0.02</v>
      </c>
      <c r="E14" s="25" t="s">
        <v>11</v>
      </c>
      <c r="F14" s="25"/>
    </row>
    <row r="15" spans="1:6" ht="12.75" hidden="1">
      <c r="A15" s="39">
        <f t="shared" si="0"/>
        <v>18313</v>
      </c>
      <c r="B15" s="40">
        <v>18313</v>
      </c>
      <c r="C15" s="41">
        <v>0.02</v>
      </c>
      <c r="E15" s="25" t="s">
        <v>11</v>
      </c>
      <c r="F15" s="25"/>
    </row>
    <row r="16" spans="1:6" ht="12.75" hidden="1">
      <c r="A16" s="39">
        <f t="shared" si="0"/>
        <v>18341</v>
      </c>
      <c r="B16" s="40">
        <v>18341</v>
      </c>
      <c r="C16" s="41">
        <v>0.02</v>
      </c>
      <c r="E16" s="25" t="s">
        <v>11</v>
      </c>
      <c r="F16" s="25"/>
    </row>
    <row r="17" spans="1:6" ht="12.75" hidden="1">
      <c r="A17" s="39">
        <f t="shared" si="0"/>
        <v>18372</v>
      </c>
      <c r="B17" s="40">
        <v>18372</v>
      </c>
      <c r="C17" s="41">
        <v>0.02</v>
      </c>
      <c r="E17" s="25" t="s">
        <v>11</v>
      </c>
      <c r="F17" s="25"/>
    </row>
    <row r="18" spans="1:6" ht="12.75" hidden="1">
      <c r="A18" s="39">
        <f t="shared" si="0"/>
        <v>18402</v>
      </c>
      <c r="B18" s="40">
        <v>18402</v>
      </c>
      <c r="C18" s="41">
        <v>0.02</v>
      </c>
      <c r="E18" s="25" t="s">
        <v>11</v>
      </c>
      <c r="F18" s="25"/>
    </row>
    <row r="19" spans="1:6" ht="12.75" hidden="1">
      <c r="A19" s="39">
        <f t="shared" si="0"/>
        <v>18433</v>
      </c>
      <c r="B19" s="40">
        <v>18433</v>
      </c>
      <c r="C19" s="41">
        <v>0.02</v>
      </c>
      <c r="E19" s="25" t="s">
        <v>11</v>
      </c>
      <c r="F19" s="25"/>
    </row>
    <row r="20" spans="1:6" ht="12.75" hidden="1">
      <c r="A20" s="39">
        <f t="shared" si="0"/>
        <v>18463</v>
      </c>
      <c r="B20" s="40">
        <v>18463</v>
      </c>
      <c r="C20" s="41">
        <v>0.02</v>
      </c>
      <c r="E20" s="25" t="s">
        <v>11</v>
      </c>
      <c r="F20" s="25"/>
    </row>
    <row r="21" spans="1:6" ht="12.75" hidden="1">
      <c r="A21" s="39">
        <f t="shared" si="0"/>
        <v>18494</v>
      </c>
      <c r="B21" s="40">
        <v>18494</v>
      </c>
      <c r="C21" s="41">
        <v>0.02</v>
      </c>
      <c r="E21" s="25" t="s">
        <v>11</v>
      </c>
      <c r="F21" s="25"/>
    </row>
    <row r="22" spans="1:6" ht="12.75" hidden="1">
      <c r="A22" s="39">
        <f t="shared" si="0"/>
        <v>18525</v>
      </c>
      <c r="B22" s="40">
        <v>18525</v>
      </c>
      <c r="C22" s="41">
        <v>0.0208</v>
      </c>
      <c r="E22" s="25" t="s">
        <v>11</v>
      </c>
      <c r="F22" s="25"/>
    </row>
    <row r="23" spans="1:6" ht="12.75" hidden="1">
      <c r="A23" s="39">
        <f t="shared" si="0"/>
        <v>18555</v>
      </c>
      <c r="B23" s="40">
        <v>18555</v>
      </c>
      <c r="C23" s="41">
        <v>0.0225</v>
      </c>
      <c r="E23" s="25" t="s">
        <v>11</v>
      </c>
      <c r="F23" s="25"/>
    </row>
    <row r="24" spans="1:6" ht="12.75" hidden="1">
      <c r="A24" s="39">
        <f t="shared" si="0"/>
        <v>18586</v>
      </c>
      <c r="B24" s="40">
        <v>18586</v>
      </c>
      <c r="C24" s="41">
        <v>0.0225</v>
      </c>
      <c r="E24" s="25" t="s">
        <v>11</v>
      </c>
      <c r="F24" s="25"/>
    </row>
    <row r="25" spans="1:6" ht="12.75" hidden="1">
      <c r="A25" s="39">
        <f t="shared" si="0"/>
        <v>18616</v>
      </c>
      <c r="B25" s="40">
        <v>18616</v>
      </c>
      <c r="C25" s="41">
        <v>0.0225</v>
      </c>
      <c r="E25" s="25" t="s">
        <v>11</v>
      </c>
      <c r="F25" s="25"/>
    </row>
    <row r="26" spans="1:6" ht="12.75" hidden="1">
      <c r="A26" s="39">
        <f t="shared" si="0"/>
        <v>18647</v>
      </c>
      <c r="B26" s="40">
        <v>18647</v>
      </c>
      <c r="C26" s="41">
        <v>0.024399999999999998</v>
      </c>
      <c r="E26" s="25" t="s">
        <v>11</v>
      </c>
      <c r="F26" s="25"/>
    </row>
    <row r="27" spans="1:6" ht="12.75" hidden="1">
      <c r="A27" s="39">
        <f t="shared" si="0"/>
        <v>18678</v>
      </c>
      <c r="B27" s="40">
        <v>18678</v>
      </c>
      <c r="C27" s="41">
        <v>0.025</v>
      </c>
      <c r="E27" s="25" t="s">
        <v>11</v>
      </c>
      <c r="F27" s="25"/>
    </row>
    <row r="28" spans="1:6" ht="12.75" hidden="1">
      <c r="A28" s="39">
        <f t="shared" si="0"/>
        <v>18706</v>
      </c>
      <c r="B28" s="40">
        <v>18706</v>
      </c>
      <c r="C28" s="41">
        <v>0.025</v>
      </c>
      <c r="E28" s="25" t="s">
        <v>11</v>
      </c>
      <c r="F28" s="25"/>
    </row>
    <row r="29" spans="1:6" ht="12.75" hidden="1">
      <c r="A29" s="39">
        <f t="shared" si="0"/>
        <v>18737</v>
      </c>
      <c r="B29" s="40">
        <v>18737</v>
      </c>
      <c r="C29" s="41">
        <v>0.025</v>
      </c>
      <c r="E29" s="25" t="s">
        <v>11</v>
      </c>
      <c r="F29" s="25"/>
    </row>
    <row r="30" spans="1:6" ht="12.75" hidden="1">
      <c r="A30" s="39">
        <f t="shared" si="0"/>
        <v>18767</v>
      </c>
      <c r="B30" s="40">
        <v>18767</v>
      </c>
      <c r="C30" s="41">
        <v>0.025</v>
      </c>
      <c r="E30" s="25" t="s">
        <v>11</v>
      </c>
      <c r="F30" s="25"/>
    </row>
    <row r="31" spans="1:6" ht="12.75" hidden="1">
      <c r="A31" s="39">
        <f t="shared" si="0"/>
        <v>18798</v>
      </c>
      <c r="B31" s="40">
        <v>18798</v>
      </c>
      <c r="C31" s="41">
        <v>0.025</v>
      </c>
      <c r="E31" s="25" t="s">
        <v>11</v>
      </c>
      <c r="F31" s="25"/>
    </row>
    <row r="32" spans="1:6" ht="12.75" hidden="1">
      <c r="A32" s="39">
        <f t="shared" si="0"/>
        <v>18828</v>
      </c>
      <c r="B32" s="40">
        <v>18828</v>
      </c>
      <c r="C32" s="41">
        <v>0.025</v>
      </c>
      <c r="E32" s="25" t="s">
        <v>11</v>
      </c>
      <c r="F32" s="25"/>
    </row>
    <row r="33" spans="1:6" ht="12.75" hidden="1">
      <c r="A33" s="39">
        <f t="shared" si="0"/>
        <v>18859</v>
      </c>
      <c r="B33" s="40">
        <v>18859</v>
      </c>
      <c r="C33" s="41">
        <v>0.025</v>
      </c>
      <c r="E33" s="25" t="s">
        <v>11</v>
      </c>
      <c r="F33" s="25"/>
    </row>
    <row r="34" spans="1:6" ht="12.75" hidden="1">
      <c r="A34" s="39">
        <f t="shared" si="0"/>
        <v>18890</v>
      </c>
      <c r="B34" s="40">
        <v>18890</v>
      </c>
      <c r="C34" s="41">
        <v>0.025</v>
      </c>
      <c r="E34" s="25" t="s">
        <v>11</v>
      </c>
      <c r="F34" s="25"/>
    </row>
    <row r="35" spans="1:6" ht="12.75" hidden="1">
      <c r="A35" s="39">
        <f t="shared" si="0"/>
        <v>18920</v>
      </c>
      <c r="B35" s="40">
        <v>18920</v>
      </c>
      <c r="C35" s="41">
        <v>0.0262</v>
      </c>
      <c r="E35" s="25" t="s">
        <v>11</v>
      </c>
      <c r="F35" s="25"/>
    </row>
    <row r="36" spans="1:6" ht="12.75" hidden="1">
      <c r="A36" s="39">
        <f t="shared" si="0"/>
        <v>18951</v>
      </c>
      <c r="B36" s="40">
        <v>18951</v>
      </c>
      <c r="C36" s="41">
        <v>0.0275</v>
      </c>
      <c r="E36" s="25" t="s">
        <v>11</v>
      </c>
      <c r="F36" s="25"/>
    </row>
    <row r="37" spans="1:6" ht="12.75" hidden="1">
      <c r="A37" s="39">
        <f t="shared" si="0"/>
        <v>18981</v>
      </c>
      <c r="B37" s="40">
        <v>18981</v>
      </c>
      <c r="C37" s="41">
        <v>0.0285</v>
      </c>
      <c r="E37" s="25" t="s">
        <v>11</v>
      </c>
      <c r="F37" s="25"/>
    </row>
    <row r="38" spans="1:6" ht="12.75" hidden="1">
      <c r="A38" s="39">
        <f t="shared" si="0"/>
        <v>19012</v>
      </c>
      <c r="B38" s="40">
        <v>19012</v>
      </c>
      <c r="C38" s="41">
        <v>0.03</v>
      </c>
      <c r="E38" s="25" t="s">
        <v>11</v>
      </c>
      <c r="F38" s="25"/>
    </row>
    <row r="39" spans="1:6" ht="12.75" hidden="1">
      <c r="A39" s="39">
        <f t="shared" si="0"/>
        <v>19043</v>
      </c>
      <c r="B39" s="40">
        <v>19043</v>
      </c>
      <c r="C39" s="41">
        <v>0.03</v>
      </c>
      <c r="E39" s="25" t="s">
        <v>11</v>
      </c>
      <c r="F39" s="25"/>
    </row>
    <row r="40" spans="1:6" ht="12.75" hidden="1">
      <c r="A40" s="39">
        <f t="shared" si="0"/>
        <v>19072</v>
      </c>
      <c r="B40" s="40">
        <v>19072</v>
      </c>
      <c r="C40" s="41">
        <v>0.03</v>
      </c>
      <c r="E40" s="25" t="s">
        <v>11</v>
      </c>
      <c r="F40" s="25"/>
    </row>
    <row r="41" spans="1:6" ht="12.75" hidden="1">
      <c r="A41" s="39">
        <f t="shared" si="0"/>
        <v>19103</v>
      </c>
      <c r="B41" s="40">
        <v>19103</v>
      </c>
      <c r="C41" s="41">
        <v>0.03</v>
      </c>
      <c r="E41" s="25" t="s">
        <v>11</v>
      </c>
      <c r="F41" s="25"/>
    </row>
    <row r="42" spans="1:6" ht="12.75" hidden="1">
      <c r="A42" s="39">
        <f t="shared" si="0"/>
        <v>19133</v>
      </c>
      <c r="B42" s="40">
        <v>19133</v>
      </c>
      <c r="C42" s="41">
        <v>0.03</v>
      </c>
      <c r="E42" s="25" t="s">
        <v>11</v>
      </c>
      <c r="F42" s="25"/>
    </row>
    <row r="43" spans="1:6" ht="12.75" hidden="1">
      <c r="A43" s="39">
        <f t="shared" si="0"/>
        <v>19164</v>
      </c>
      <c r="B43" s="40">
        <v>19164</v>
      </c>
      <c r="C43" s="41">
        <v>0.03</v>
      </c>
      <c r="E43" s="25" t="s">
        <v>11</v>
      </c>
      <c r="F43" s="25"/>
    </row>
    <row r="44" spans="1:6" ht="12.75" hidden="1">
      <c r="A44" s="39">
        <f t="shared" si="0"/>
        <v>19194</v>
      </c>
      <c r="B44" s="40">
        <v>19194</v>
      </c>
      <c r="C44" s="41">
        <v>0.03</v>
      </c>
      <c r="E44" s="25" t="s">
        <v>11</v>
      </c>
      <c r="F44" s="25"/>
    </row>
    <row r="45" spans="1:6" ht="12.75" hidden="1">
      <c r="A45" s="39">
        <f t="shared" si="0"/>
        <v>19225</v>
      </c>
      <c r="B45" s="40">
        <v>19225</v>
      </c>
      <c r="C45" s="41">
        <v>0.03</v>
      </c>
      <c r="E45" s="25" t="s">
        <v>11</v>
      </c>
      <c r="F45" s="25"/>
    </row>
    <row r="46" spans="1:6" ht="12.75" hidden="1">
      <c r="A46" s="39">
        <f t="shared" si="0"/>
        <v>19256</v>
      </c>
      <c r="B46" s="40">
        <v>19256</v>
      </c>
      <c r="C46" s="41">
        <v>0.03</v>
      </c>
      <c r="E46" s="25" t="s">
        <v>11</v>
      </c>
      <c r="F46" s="25"/>
    </row>
    <row r="47" spans="1:6" ht="12.75" hidden="1">
      <c r="A47" s="39">
        <f t="shared" si="0"/>
        <v>19286</v>
      </c>
      <c r="B47" s="40">
        <v>19286</v>
      </c>
      <c r="C47" s="41">
        <v>0.03</v>
      </c>
      <c r="E47" s="25" t="s">
        <v>11</v>
      </c>
      <c r="F47" s="25"/>
    </row>
    <row r="48" spans="1:6" ht="12.75" hidden="1">
      <c r="A48" s="39">
        <f t="shared" si="0"/>
        <v>19317</v>
      </c>
      <c r="B48" s="40">
        <v>19317</v>
      </c>
      <c r="C48" s="41">
        <v>0.03</v>
      </c>
      <c r="E48" s="25" t="s">
        <v>11</v>
      </c>
      <c r="F48" s="25"/>
    </row>
    <row r="49" spans="1:6" ht="12.75" hidden="1">
      <c r="A49" s="39">
        <f t="shared" si="0"/>
        <v>19347</v>
      </c>
      <c r="B49" s="40">
        <v>19347</v>
      </c>
      <c r="C49" s="41">
        <v>0.03</v>
      </c>
      <c r="E49" s="25" t="s">
        <v>11</v>
      </c>
      <c r="F49" s="25"/>
    </row>
    <row r="50" spans="1:6" ht="12.75" hidden="1">
      <c r="A50" s="39">
        <f t="shared" si="0"/>
        <v>19378</v>
      </c>
      <c r="B50" s="40">
        <v>19378</v>
      </c>
      <c r="C50" s="41">
        <v>0.03</v>
      </c>
      <c r="E50" s="25" t="s">
        <v>11</v>
      </c>
      <c r="F50" s="25"/>
    </row>
    <row r="51" spans="1:6" ht="12.75" hidden="1">
      <c r="A51" s="39">
        <f t="shared" si="0"/>
        <v>19409</v>
      </c>
      <c r="B51" s="40">
        <v>19409</v>
      </c>
      <c r="C51" s="41">
        <v>0.03</v>
      </c>
      <c r="E51" s="25" t="s">
        <v>11</v>
      </c>
      <c r="F51" s="25"/>
    </row>
    <row r="52" spans="1:6" ht="12.75" hidden="1">
      <c r="A52" s="39">
        <f t="shared" si="0"/>
        <v>19437</v>
      </c>
      <c r="B52" s="40">
        <v>19437</v>
      </c>
      <c r="C52" s="41">
        <v>0.03</v>
      </c>
      <c r="E52" s="25" t="s">
        <v>11</v>
      </c>
      <c r="F52" s="25"/>
    </row>
    <row r="53" spans="1:6" ht="12.75" hidden="1">
      <c r="A53" s="39">
        <f t="shared" si="0"/>
        <v>19468</v>
      </c>
      <c r="B53" s="40">
        <v>19468</v>
      </c>
      <c r="C53" s="41">
        <v>0.030299999999999997</v>
      </c>
      <c r="E53" s="25" t="s">
        <v>11</v>
      </c>
      <c r="F53" s="25"/>
    </row>
    <row r="54" spans="1:6" ht="12.75" hidden="1">
      <c r="A54" s="39">
        <f t="shared" si="0"/>
        <v>19498</v>
      </c>
      <c r="B54" s="40">
        <v>19498</v>
      </c>
      <c r="C54" s="41">
        <v>0.0325</v>
      </c>
      <c r="E54" s="25" t="s">
        <v>11</v>
      </c>
      <c r="F54" s="25"/>
    </row>
    <row r="55" spans="1:6" ht="12.75" hidden="1">
      <c r="A55" s="39">
        <f t="shared" si="0"/>
        <v>19529</v>
      </c>
      <c r="B55" s="40">
        <v>19529</v>
      </c>
      <c r="C55" s="41">
        <v>0.0325</v>
      </c>
      <c r="E55" s="25" t="s">
        <v>11</v>
      </c>
      <c r="F55" s="25"/>
    </row>
    <row r="56" spans="1:6" ht="12.75" hidden="1">
      <c r="A56" s="39">
        <f t="shared" si="0"/>
        <v>19559</v>
      </c>
      <c r="B56" s="40">
        <v>19559</v>
      </c>
      <c r="C56" s="41">
        <v>0.0325</v>
      </c>
      <c r="E56" s="25" t="s">
        <v>11</v>
      </c>
      <c r="F56" s="25"/>
    </row>
    <row r="57" spans="1:6" ht="12.75" hidden="1">
      <c r="A57" s="39">
        <f t="shared" si="0"/>
        <v>19590</v>
      </c>
      <c r="B57" s="40">
        <v>19590</v>
      </c>
      <c r="C57" s="41">
        <v>0.0325</v>
      </c>
      <c r="E57" s="25" t="s">
        <v>11</v>
      </c>
      <c r="F57" s="25"/>
    </row>
    <row r="58" spans="1:6" ht="12.75" hidden="1">
      <c r="A58" s="39">
        <f t="shared" si="0"/>
        <v>19621</v>
      </c>
      <c r="B58" s="40">
        <v>19621</v>
      </c>
      <c r="C58" s="41">
        <v>0.0325</v>
      </c>
      <c r="E58" s="25" t="s">
        <v>11</v>
      </c>
      <c r="F58" s="25"/>
    </row>
    <row r="59" spans="1:6" ht="12.75" hidden="1">
      <c r="A59" s="39">
        <f t="shared" si="0"/>
        <v>19651</v>
      </c>
      <c r="B59" s="40">
        <v>19651</v>
      </c>
      <c r="C59" s="41">
        <v>0.0325</v>
      </c>
      <c r="E59" s="25" t="s">
        <v>11</v>
      </c>
      <c r="F59" s="25"/>
    </row>
    <row r="60" spans="1:6" ht="12.75" hidden="1">
      <c r="A60" s="39">
        <f t="shared" si="0"/>
        <v>19682</v>
      </c>
      <c r="B60" s="40">
        <v>19682</v>
      </c>
      <c r="C60" s="41">
        <v>0.0325</v>
      </c>
      <c r="E60" s="25" t="s">
        <v>11</v>
      </c>
      <c r="F60" s="25"/>
    </row>
    <row r="61" spans="1:6" ht="12.75" hidden="1">
      <c r="A61" s="39">
        <f t="shared" si="0"/>
        <v>19712</v>
      </c>
      <c r="B61" s="40">
        <v>19712</v>
      </c>
      <c r="C61" s="41">
        <v>0.0325</v>
      </c>
      <c r="E61" s="25" t="s">
        <v>11</v>
      </c>
      <c r="F61" s="25"/>
    </row>
    <row r="62" spans="1:6" ht="12.75" hidden="1">
      <c r="A62" s="39">
        <f t="shared" si="0"/>
        <v>19743</v>
      </c>
      <c r="B62" s="40">
        <v>19743</v>
      </c>
      <c r="C62" s="41">
        <v>0.0325</v>
      </c>
      <c r="E62" s="25" t="s">
        <v>11</v>
      </c>
      <c r="F62" s="25"/>
    </row>
    <row r="63" spans="1:6" ht="12.75" hidden="1">
      <c r="A63" s="39">
        <f t="shared" si="0"/>
        <v>19774</v>
      </c>
      <c r="B63" s="40">
        <v>19774</v>
      </c>
      <c r="C63" s="41">
        <v>0.0325</v>
      </c>
      <c r="E63" s="25" t="s">
        <v>11</v>
      </c>
      <c r="F63" s="25"/>
    </row>
    <row r="64" spans="1:6" ht="12.75" hidden="1">
      <c r="A64" s="39">
        <f t="shared" si="0"/>
        <v>19802</v>
      </c>
      <c r="B64" s="40">
        <v>19802</v>
      </c>
      <c r="C64" s="41">
        <v>0.0313</v>
      </c>
      <c r="E64" s="25" t="s">
        <v>11</v>
      </c>
      <c r="F64" s="25"/>
    </row>
    <row r="65" spans="1:6" ht="12.75" hidden="1">
      <c r="A65" s="39">
        <f t="shared" si="0"/>
        <v>19833</v>
      </c>
      <c r="B65" s="40">
        <v>19833</v>
      </c>
      <c r="C65" s="41">
        <v>0.03</v>
      </c>
      <c r="E65" s="25" t="s">
        <v>11</v>
      </c>
      <c r="F65" s="25"/>
    </row>
    <row r="66" spans="1:6" ht="12.75" hidden="1">
      <c r="A66" s="39">
        <f t="shared" si="0"/>
        <v>19863</v>
      </c>
      <c r="B66" s="40">
        <v>19863</v>
      </c>
      <c r="C66" s="41">
        <v>0.03</v>
      </c>
      <c r="E66" s="25" t="s">
        <v>11</v>
      </c>
      <c r="F66" s="25"/>
    </row>
    <row r="67" spans="1:6" ht="12.75" hidden="1">
      <c r="A67" s="39">
        <f aca="true" t="shared" si="1" ref="A67:A130">+B67</f>
        <v>19894</v>
      </c>
      <c r="B67" s="40">
        <v>19894</v>
      </c>
      <c r="C67" s="41">
        <v>0.03</v>
      </c>
      <c r="E67" s="25" t="s">
        <v>11</v>
      </c>
      <c r="F67" s="25"/>
    </row>
    <row r="68" spans="1:6" ht="12.75" hidden="1">
      <c r="A68" s="39">
        <f t="shared" si="1"/>
        <v>19924</v>
      </c>
      <c r="B68" s="40">
        <v>19924</v>
      </c>
      <c r="C68" s="41">
        <v>0.03</v>
      </c>
      <c r="E68" s="25" t="s">
        <v>11</v>
      </c>
      <c r="F68" s="25"/>
    </row>
    <row r="69" spans="1:6" ht="12.75" hidden="1">
      <c r="A69" s="39">
        <f t="shared" si="1"/>
        <v>19955</v>
      </c>
      <c r="B69" s="40">
        <v>19955</v>
      </c>
      <c r="C69" s="41">
        <v>0.03</v>
      </c>
      <c r="E69" s="25" t="s">
        <v>11</v>
      </c>
      <c r="F69" s="25"/>
    </row>
    <row r="70" spans="1:6" ht="12.75" hidden="1">
      <c r="A70" s="39">
        <f t="shared" si="1"/>
        <v>19986</v>
      </c>
      <c r="B70" s="40">
        <v>19986</v>
      </c>
      <c r="C70" s="41">
        <v>0.03</v>
      </c>
      <c r="E70" s="25" t="s">
        <v>11</v>
      </c>
      <c r="F70" s="25"/>
    </row>
    <row r="71" spans="1:6" ht="12.75" hidden="1">
      <c r="A71" s="39">
        <f t="shared" si="1"/>
        <v>20016</v>
      </c>
      <c r="B71" s="40">
        <v>20016</v>
      </c>
      <c r="C71" s="41">
        <v>0.03</v>
      </c>
      <c r="E71" s="25" t="s">
        <v>11</v>
      </c>
      <c r="F71" s="25"/>
    </row>
    <row r="72" spans="1:6" ht="12.75" hidden="1">
      <c r="A72" s="39">
        <f t="shared" si="1"/>
        <v>20047</v>
      </c>
      <c r="B72" s="40">
        <v>20047</v>
      </c>
      <c r="C72" s="41">
        <v>0.03</v>
      </c>
      <c r="E72" s="25" t="s">
        <v>11</v>
      </c>
      <c r="F72" s="25"/>
    </row>
    <row r="73" spans="1:6" ht="12.75" hidden="1">
      <c r="A73" s="39">
        <f t="shared" si="1"/>
        <v>20077</v>
      </c>
      <c r="B73" s="40">
        <v>20077</v>
      </c>
      <c r="C73" s="41">
        <v>0.03</v>
      </c>
      <c r="E73" s="25" t="s">
        <v>11</v>
      </c>
      <c r="F73" s="25"/>
    </row>
    <row r="74" spans="1:6" ht="12.75" hidden="1">
      <c r="A74" s="39">
        <f t="shared" si="1"/>
        <v>20108</v>
      </c>
      <c r="B74" s="40">
        <v>20108</v>
      </c>
      <c r="C74" s="41">
        <v>0.03</v>
      </c>
      <c r="E74" s="25" t="s">
        <v>11</v>
      </c>
      <c r="F74" s="25"/>
    </row>
    <row r="75" spans="1:6" ht="12.75" hidden="1">
      <c r="A75" s="39">
        <f t="shared" si="1"/>
        <v>20139</v>
      </c>
      <c r="B75" s="40">
        <v>20139</v>
      </c>
      <c r="C75" s="41">
        <v>0.03</v>
      </c>
      <c r="E75" s="25" t="s">
        <v>11</v>
      </c>
      <c r="F75" s="25"/>
    </row>
    <row r="76" spans="1:6" ht="12.75" hidden="1">
      <c r="A76" s="39">
        <f t="shared" si="1"/>
        <v>20167</v>
      </c>
      <c r="B76" s="40">
        <v>20167</v>
      </c>
      <c r="C76" s="41">
        <v>0.03</v>
      </c>
      <c r="E76" s="25" t="s">
        <v>11</v>
      </c>
      <c r="F76" s="25"/>
    </row>
    <row r="77" spans="1:6" ht="12.75" hidden="1">
      <c r="A77" s="39">
        <f t="shared" si="1"/>
        <v>20198</v>
      </c>
      <c r="B77" s="40">
        <v>20198</v>
      </c>
      <c r="C77" s="41">
        <v>0.03</v>
      </c>
      <c r="E77" s="25" t="s">
        <v>11</v>
      </c>
      <c r="F77" s="25"/>
    </row>
    <row r="78" spans="1:6" ht="12.75" hidden="1">
      <c r="A78" s="39">
        <f t="shared" si="1"/>
        <v>20228</v>
      </c>
      <c r="B78" s="40">
        <v>20228</v>
      </c>
      <c r="C78" s="41">
        <v>0.03</v>
      </c>
      <c r="E78" s="25" t="s">
        <v>11</v>
      </c>
      <c r="F78" s="25"/>
    </row>
    <row r="79" spans="1:6" ht="12.75" hidden="1">
      <c r="A79" s="39">
        <f t="shared" si="1"/>
        <v>20259</v>
      </c>
      <c r="B79" s="40">
        <v>20259</v>
      </c>
      <c r="C79" s="41">
        <v>0.03</v>
      </c>
      <c r="E79" s="25" t="s">
        <v>11</v>
      </c>
      <c r="F79" s="25"/>
    </row>
    <row r="80" spans="1:6" ht="12.75" hidden="1">
      <c r="A80" s="39">
        <f t="shared" si="1"/>
        <v>20289</v>
      </c>
      <c r="B80" s="40">
        <v>20289</v>
      </c>
      <c r="C80" s="41">
        <v>0.03</v>
      </c>
      <c r="E80" s="25" t="s">
        <v>11</v>
      </c>
      <c r="F80" s="25"/>
    </row>
    <row r="81" spans="1:6" ht="12.75" hidden="1">
      <c r="A81" s="39">
        <f t="shared" si="1"/>
        <v>20320</v>
      </c>
      <c r="B81" s="40">
        <v>20320</v>
      </c>
      <c r="C81" s="41">
        <v>0.0323</v>
      </c>
      <c r="E81" s="25" t="s">
        <v>11</v>
      </c>
      <c r="F81" s="25"/>
    </row>
    <row r="82" spans="1:6" ht="12.75" hidden="1">
      <c r="A82" s="39">
        <f t="shared" si="1"/>
        <v>20351</v>
      </c>
      <c r="B82" s="40">
        <v>20351</v>
      </c>
      <c r="C82" s="41">
        <v>0.0325</v>
      </c>
      <c r="E82" s="25" t="s">
        <v>11</v>
      </c>
      <c r="F82" s="25"/>
    </row>
    <row r="83" spans="1:6" ht="12.75" hidden="1">
      <c r="A83" s="39">
        <f t="shared" si="1"/>
        <v>20381</v>
      </c>
      <c r="B83" s="40">
        <v>20381</v>
      </c>
      <c r="C83" s="41">
        <v>0.034</v>
      </c>
      <c r="E83" s="25" t="s">
        <v>11</v>
      </c>
      <c r="F83" s="25"/>
    </row>
    <row r="84" spans="1:6" ht="12.75" hidden="1">
      <c r="A84" s="39">
        <f t="shared" si="1"/>
        <v>20412</v>
      </c>
      <c r="B84" s="40">
        <v>20412</v>
      </c>
      <c r="C84" s="41">
        <v>0.035</v>
      </c>
      <c r="E84" s="25" t="s">
        <v>11</v>
      </c>
      <c r="F84" s="25"/>
    </row>
    <row r="85" spans="1:6" ht="12.75" hidden="1">
      <c r="A85" s="39">
        <f t="shared" si="1"/>
        <v>20442</v>
      </c>
      <c r="B85" s="40">
        <v>20442</v>
      </c>
      <c r="C85" s="41">
        <v>0.035</v>
      </c>
      <c r="E85" s="25" t="s">
        <v>11</v>
      </c>
      <c r="F85" s="25"/>
    </row>
    <row r="86" spans="1:6" ht="12.75" hidden="1">
      <c r="A86" s="39">
        <f t="shared" si="1"/>
        <v>20473</v>
      </c>
      <c r="B86" s="40">
        <v>20473</v>
      </c>
      <c r="C86" s="41">
        <v>0.035</v>
      </c>
      <c r="E86" s="25" t="s">
        <v>11</v>
      </c>
      <c r="F86" s="25"/>
    </row>
    <row r="87" spans="1:6" ht="12.75" hidden="1">
      <c r="A87" s="39">
        <f t="shared" si="1"/>
        <v>20504</v>
      </c>
      <c r="B87" s="40">
        <v>20504</v>
      </c>
      <c r="C87" s="41">
        <v>0.035</v>
      </c>
      <c r="E87" s="25" t="s">
        <v>11</v>
      </c>
      <c r="F87" s="25"/>
    </row>
    <row r="88" spans="1:6" ht="12.75" hidden="1">
      <c r="A88" s="39">
        <f t="shared" si="1"/>
        <v>20533</v>
      </c>
      <c r="B88" s="40">
        <v>20533</v>
      </c>
      <c r="C88" s="41">
        <v>0.035</v>
      </c>
      <c r="E88" s="25" t="s">
        <v>11</v>
      </c>
      <c r="F88" s="25"/>
    </row>
    <row r="89" spans="1:6" ht="12.75" hidden="1">
      <c r="A89" s="39">
        <f t="shared" si="1"/>
        <v>20564</v>
      </c>
      <c r="B89" s="40">
        <v>20564</v>
      </c>
      <c r="C89" s="41">
        <v>0.0365</v>
      </c>
      <c r="E89" s="25" t="s">
        <v>11</v>
      </c>
      <c r="F89" s="25"/>
    </row>
    <row r="90" spans="1:6" ht="12.75" hidden="1">
      <c r="A90" s="39">
        <f t="shared" si="1"/>
        <v>20594</v>
      </c>
      <c r="B90" s="40">
        <v>20594</v>
      </c>
      <c r="C90" s="41">
        <v>0.0375</v>
      </c>
      <c r="E90" s="25" t="s">
        <v>11</v>
      </c>
      <c r="F90" s="25"/>
    </row>
    <row r="91" spans="1:6" ht="12.75" hidden="1">
      <c r="A91" s="39">
        <f t="shared" si="1"/>
        <v>20625</v>
      </c>
      <c r="B91" s="40">
        <v>20625</v>
      </c>
      <c r="C91" s="41">
        <v>0.0375</v>
      </c>
      <c r="E91" s="25" t="s">
        <v>11</v>
      </c>
      <c r="F91" s="25"/>
    </row>
    <row r="92" spans="1:6" ht="12.75" hidden="1">
      <c r="A92" s="39">
        <f t="shared" si="1"/>
        <v>20655</v>
      </c>
      <c r="B92" s="40">
        <v>20655</v>
      </c>
      <c r="C92" s="41">
        <v>0.0375</v>
      </c>
      <c r="E92" s="25" t="s">
        <v>11</v>
      </c>
      <c r="F92" s="25"/>
    </row>
    <row r="93" spans="1:6" ht="12.75" hidden="1">
      <c r="A93" s="39">
        <f t="shared" si="1"/>
        <v>20686</v>
      </c>
      <c r="B93" s="40">
        <v>20686</v>
      </c>
      <c r="C93" s="41">
        <v>0.0384</v>
      </c>
      <c r="E93" s="25" t="s">
        <v>11</v>
      </c>
      <c r="F93" s="25"/>
    </row>
    <row r="94" spans="1:6" ht="12.75" hidden="1">
      <c r="A94" s="39">
        <f t="shared" si="1"/>
        <v>20717</v>
      </c>
      <c r="B94" s="40">
        <v>20717</v>
      </c>
      <c r="C94" s="41">
        <v>0.04</v>
      </c>
      <c r="E94" s="25" t="s">
        <v>11</v>
      </c>
      <c r="F94" s="25"/>
    </row>
    <row r="95" spans="1:6" ht="12.75" hidden="1">
      <c r="A95" s="39">
        <f t="shared" si="1"/>
        <v>20747</v>
      </c>
      <c r="B95" s="40">
        <v>20747</v>
      </c>
      <c r="C95" s="41">
        <v>0.04</v>
      </c>
      <c r="E95" s="25" t="s">
        <v>11</v>
      </c>
      <c r="F95" s="25"/>
    </row>
    <row r="96" spans="1:6" ht="12.75" hidden="1">
      <c r="A96" s="39">
        <f t="shared" si="1"/>
        <v>20778</v>
      </c>
      <c r="B96" s="40">
        <v>20778</v>
      </c>
      <c r="C96" s="41">
        <v>0.04</v>
      </c>
      <c r="E96" s="25" t="s">
        <v>11</v>
      </c>
      <c r="F96" s="25"/>
    </row>
    <row r="97" spans="1:6" ht="12.75" hidden="1">
      <c r="A97" s="39">
        <f t="shared" si="1"/>
        <v>20808</v>
      </c>
      <c r="B97" s="40">
        <v>20808</v>
      </c>
      <c r="C97" s="41">
        <v>0.04</v>
      </c>
      <c r="E97" s="25" t="s">
        <v>11</v>
      </c>
      <c r="F97" s="25"/>
    </row>
    <row r="98" spans="1:6" ht="12.75" hidden="1">
      <c r="A98" s="39">
        <f t="shared" si="1"/>
        <v>20839</v>
      </c>
      <c r="B98" s="40">
        <v>20839</v>
      </c>
      <c r="C98" s="41">
        <v>0.04</v>
      </c>
      <c r="E98" s="25" t="s">
        <v>11</v>
      </c>
      <c r="F98" s="25"/>
    </row>
    <row r="99" spans="1:6" ht="12.75" hidden="1">
      <c r="A99" s="39">
        <f t="shared" si="1"/>
        <v>20870</v>
      </c>
      <c r="B99" s="40">
        <v>20870</v>
      </c>
      <c r="C99" s="41">
        <v>0.04</v>
      </c>
      <c r="E99" s="25" t="s">
        <v>11</v>
      </c>
      <c r="F99" s="25"/>
    </row>
    <row r="100" spans="1:6" ht="12.75" hidden="1">
      <c r="A100" s="39">
        <f t="shared" si="1"/>
        <v>20898</v>
      </c>
      <c r="B100" s="40">
        <v>20898</v>
      </c>
      <c r="C100" s="41">
        <v>0.04</v>
      </c>
      <c r="E100" s="25" t="s">
        <v>11</v>
      </c>
      <c r="F100" s="25"/>
    </row>
    <row r="101" spans="1:6" ht="12.75" hidden="1">
      <c r="A101" s="39">
        <f t="shared" si="1"/>
        <v>20929</v>
      </c>
      <c r="B101" s="40">
        <v>20929</v>
      </c>
      <c r="C101" s="41">
        <v>0.04</v>
      </c>
      <c r="E101" s="25" t="s">
        <v>11</v>
      </c>
      <c r="F101" s="25"/>
    </row>
    <row r="102" spans="1:6" ht="12.75" hidden="1">
      <c r="A102" s="39">
        <f t="shared" si="1"/>
        <v>20959</v>
      </c>
      <c r="B102" s="40">
        <v>20959</v>
      </c>
      <c r="C102" s="41">
        <v>0.04</v>
      </c>
      <c r="E102" s="25" t="s">
        <v>11</v>
      </c>
      <c r="F102" s="25"/>
    </row>
    <row r="103" spans="1:6" ht="12.75" hidden="1">
      <c r="A103" s="39">
        <f t="shared" si="1"/>
        <v>20990</v>
      </c>
      <c r="B103" s="40">
        <v>20990</v>
      </c>
      <c r="C103" s="41">
        <v>0.04</v>
      </c>
      <c r="E103" s="25" t="s">
        <v>11</v>
      </c>
      <c r="F103" s="25"/>
    </row>
    <row r="104" spans="1:6" ht="12.75" hidden="1">
      <c r="A104" s="39">
        <f t="shared" si="1"/>
        <v>21020</v>
      </c>
      <c r="B104" s="40">
        <v>21020</v>
      </c>
      <c r="C104" s="41">
        <v>0.04</v>
      </c>
      <c r="E104" s="25" t="s">
        <v>11</v>
      </c>
      <c r="F104" s="25"/>
    </row>
    <row r="105" spans="1:6" ht="12.75" hidden="1">
      <c r="A105" s="39">
        <f t="shared" si="1"/>
        <v>21051</v>
      </c>
      <c r="B105" s="40">
        <v>21051</v>
      </c>
      <c r="C105" s="41">
        <v>0.044199999999999996</v>
      </c>
      <c r="E105" s="25" t="s">
        <v>11</v>
      </c>
      <c r="F105" s="25"/>
    </row>
    <row r="106" spans="1:6" ht="12.75" hidden="1">
      <c r="A106" s="39">
        <f t="shared" si="1"/>
        <v>21082</v>
      </c>
      <c r="B106" s="40">
        <v>21082</v>
      </c>
      <c r="C106" s="41">
        <v>0.045</v>
      </c>
      <c r="E106" s="25" t="s">
        <v>11</v>
      </c>
      <c r="F106" s="25"/>
    </row>
    <row r="107" spans="1:6" ht="12.75" hidden="1">
      <c r="A107" s="39">
        <f t="shared" si="1"/>
        <v>21112</v>
      </c>
      <c r="B107" s="40">
        <v>21112</v>
      </c>
      <c r="C107" s="41">
        <v>0.045</v>
      </c>
      <c r="E107" s="25" t="s">
        <v>11</v>
      </c>
      <c r="F107" s="25"/>
    </row>
    <row r="108" spans="1:6" ht="12.75" hidden="1">
      <c r="A108" s="39">
        <f t="shared" si="1"/>
        <v>21143</v>
      </c>
      <c r="B108" s="40">
        <v>21143</v>
      </c>
      <c r="C108" s="41">
        <v>0.045</v>
      </c>
      <c r="E108" s="25" t="s">
        <v>11</v>
      </c>
      <c r="F108" s="25"/>
    </row>
    <row r="109" spans="1:6" ht="12.75" hidden="1">
      <c r="A109" s="39">
        <f t="shared" si="1"/>
        <v>21173</v>
      </c>
      <c r="B109" s="40">
        <v>21173</v>
      </c>
      <c r="C109" s="41">
        <v>0.045</v>
      </c>
      <c r="E109" s="25" t="s">
        <v>11</v>
      </c>
      <c r="F109" s="25"/>
    </row>
    <row r="110" spans="1:6" ht="12.75" hidden="1">
      <c r="A110" s="39">
        <f t="shared" si="1"/>
        <v>21204</v>
      </c>
      <c r="B110" s="40">
        <v>21204</v>
      </c>
      <c r="C110" s="41">
        <v>0.0434</v>
      </c>
      <c r="E110" s="25" t="s">
        <v>11</v>
      </c>
      <c r="F110" s="25"/>
    </row>
    <row r="111" spans="1:6" ht="12.75" hidden="1">
      <c r="A111" s="39">
        <f t="shared" si="1"/>
        <v>21235</v>
      </c>
      <c r="B111" s="40">
        <v>21235</v>
      </c>
      <c r="C111" s="41">
        <v>0.04</v>
      </c>
      <c r="E111" s="25" t="s">
        <v>11</v>
      </c>
      <c r="F111" s="25"/>
    </row>
    <row r="112" spans="1:6" ht="12.75" hidden="1">
      <c r="A112" s="39">
        <f t="shared" si="1"/>
        <v>21263</v>
      </c>
      <c r="B112" s="40">
        <v>21263</v>
      </c>
      <c r="C112" s="41">
        <v>0.04</v>
      </c>
      <c r="E112" s="25" t="s">
        <v>11</v>
      </c>
      <c r="F112" s="25"/>
    </row>
    <row r="113" spans="1:6" ht="12.75" hidden="1">
      <c r="A113" s="39">
        <f t="shared" si="1"/>
        <v>21294</v>
      </c>
      <c r="B113" s="40">
        <v>21294</v>
      </c>
      <c r="C113" s="41">
        <v>0.0383</v>
      </c>
      <c r="E113" s="25" t="s">
        <v>11</v>
      </c>
      <c r="F113" s="25"/>
    </row>
    <row r="114" spans="1:6" ht="12.75" hidden="1">
      <c r="A114" s="39">
        <f t="shared" si="1"/>
        <v>21324</v>
      </c>
      <c r="B114" s="40">
        <v>21324</v>
      </c>
      <c r="C114" s="41">
        <v>0.035</v>
      </c>
      <c r="E114" s="25" t="s">
        <v>11</v>
      </c>
      <c r="F114" s="25"/>
    </row>
    <row r="115" spans="1:6" ht="12.75" hidden="1">
      <c r="A115" s="39">
        <f t="shared" si="1"/>
        <v>21355</v>
      </c>
      <c r="B115" s="40">
        <v>21355</v>
      </c>
      <c r="C115" s="41">
        <v>0.035</v>
      </c>
      <c r="E115" s="25" t="s">
        <v>11</v>
      </c>
      <c r="F115" s="25"/>
    </row>
    <row r="116" spans="1:6" ht="12.75" hidden="1">
      <c r="A116" s="39">
        <f t="shared" si="1"/>
        <v>21385</v>
      </c>
      <c r="B116" s="40">
        <v>21385</v>
      </c>
      <c r="C116" s="41">
        <v>0.035</v>
      </c>
      <c r="E116" s="25" t="s">
        <v>11</v>
      </c>
      <c r="F116" s="25"/>
    </row>
    <row r="117" spans="1:6" ht="12.75" hidden="1">
      <c r="A117" s="39">
        <f t="shared" si="1"/>
        <v>21416</v>
      </c>
      <c r="B117" s="40">
        <v>21416</v>
      </c>
      <c r="C117" s="41">
        <v>0.035</v>
      </c>
      <c r="E117" s="25" t="s">
        <v>11</v>
      </c>
      <c r="F117" s="25"/>
    </row>
    <row r="118" spans="1:6" ht="12.75" hidden="1">
      <c r="A118" s="39">
        <f t="shared" si="1"/>
        <v>21447</v>
      </c>
      <c r="B118" s="40">
        <v>21447</v>
      </c>
      <c r="C118" s="41">
        <v>0.0383</v>
      </c>
      <c r="E118" s="25" t="s">
        <v>11</v>
      </c>
      <c r="F118" s="25"/>
    </row>
    <row r="119" spans="1:6" ht="12.75" hidden="1">
      <c r="A119" s="39">
        <f t="shared" si="1"/>
        <v>21477</v>
      </c>
      <c r="B119" s="40">
        <v>21477</v>
      </c>
      <c r="C119" s="41">
        <v>0.04</v>
      </c>
      <c r="E119" s="25" t="s">
        <v>11</v>
      </c>
      <c r="F119" s="25"/>
    </row>
    <row r="120" spans="1:6" ht="12.75" hidden="1">
      <c r="A120" s="39">
        <f t="shared" si="1"/>
        <v>21508</v>
      </c>
      <c r="B120" s="40">
        <v>21508</v>
      </c>
      <c r="C120" s="41">
        <v>0.04</v>
      </c>
      <c r="E120" s="25" t="s">
        <v>11</v>
      </c>
      <c r="F120" s="25"/>
    </row>
    <row r="121" spans="1:6" ht="12.75" hidden="1">
      <c r="A121" s="39">
        <f t="shared" si="1"/>
        <v>21538</v>
      </c>
      <c r="B121" s="40">
        <v>21538</v>
      </c>
      <c r="C121" s="41">
        <v>0.04</v>
      </c>
      <c r="E121" s="25" t="s">
        <v>11</v>
      </c>
      <c r="F121" s="25"/>
    </row>
    <row r="122" spans="1:6" ht="12.75" hidden="1">
      <c r="A122" s="39">
        <f t="shared" si="1"/>
        <v>21569</v>
      </c>
      <c r="B122" s="40">
        <v>21569</v>
      </c>
      <c r="C122" s="41">
        <v>0.04</v>
      </c>
      <c r="E122" s="25" t="s">
        <v>11</v>
      </c>
      <c r="F122" s="25"/>
    </row>
    <row r="123" spans="1:6" ht="12.75" hidden="1">
      <c r="A123" s="39">
        <f t="shared" si="1"/>
        <v>21600</v>
      </c>
      <c r="B123" s="40">
        <v>21600</v>
      </c>
      <c r="C123" s="41">
        <v>0.04</v>
      </c>
      <c r="E123" s="25" t="s">
        <v>11</v>
      </c>
      <c r="F123" s="25"/>
    </row>
    <row r="124" spans="1:6" ht="12.75" hidden="1">
      <c r="A124" s="39">
        <f t="shared" si="1"/>
        <v>21628</v>
      </c>
      <c r="B124" s="40">
        <v>21628</v>
      </c>
      <c r="C124" s="41">
        <v>0.04</v>
      </c>
      <c r="E124" s="25" t="s">
        <v>11</v>
      </c>
      <c r="F124" s="25"/>
    </row>
    <row r="125" spans="1:6" ht="12.75" hidden="1">
      <c r="A125" s="39">
        <f t="shared" si="1"/>
        <v>21659</v>
      </c>
      <c r="B125" s="40">
        <v>21659</v>
      </c>
      <c r="C125" s="41">
        <v>0.04</v>
      </c>
      <c r="E125" s="25" t="s">
        <v>11</v>
      </c>
      <c r="F125" s="25"/>
    </row>
    <row r="126" spans="1:6" ht="12.75" hidden="1">
      <c r="A126" s="39">
        <f t="shared" si="1"/>
        <v>21689</v>
      </c>
      <c r="B126" s="40">
        <v>21689</v>
      </c>
      <c r="C126" s="41">
        <v>0.042300000000000004</v>
      </c>
      <c r="E126" s="25" t="s">
        <v>11</v>
      </c>
      <c r="F126" s="25"/>
    </row>
    <row r="127" spans="1:6" ht="12.75" hidden="1">
      <c r="A127" s="39">
        <f t="shared" si="1"/>
        <v>21720</v>
      </c>
      <c r="B127" s="40">
        <v>21720</v>
      </c>
      <c r="C127" s="41">
        <v>0.045</v>
      </c>
      <c r="E127" s="25" t="s">
        <v>11</v>
      </c>
      <c r="F127" s="25"/>
    </row>
    <row r="128" spans="1:6" ht="12.75" hidden="1">
      <c r="A128" s="39">
        <f t="shared" si="1"/>
        <v>21750</v>
      </c>
      <c r="B128" s="40">
        <v>21750</v>
      </c>
      <c r="C128" s="41">
        <v>0.045</v>
      </c>
      <c r="E128" s="25" t="s">
        <v>11</v>
      </c>
      <c r="F128" s="25"/>
    </row>
    <row r="129" spans="1:6" ht="12.75" hidden="1">
      <c r="A129" s="39">
        <f t="shared" si="1"/>
        <v>21781</v>
      </c>
      <c r="B129" s="40">
        <v>21781</v>
      </c>
      <c r="C129" s="41">
        <v>0.045</v>
      </c>
      <c r="E129" s="25" t="s">
        <v>11</v>
      </c>
      <c r="F129" s="25"/>
    </row>
    <row r="130" spans="1:6" ht="12.75" hidden="1">
      <c r="A130" s="39">
        <f t="shared" si="1"/>
        <v>21812</v>
      </c>
      <c r="B130" s="40">
        <v>21812</v>
      </c>
      <c r="C130" s="41">
        <v>0.05</v>
      </c>
      <c r="E130" s="25" t="s">
        <v>11</v>
      </c>
      <c r="F130" s="25"/>
    </row>
    <row r="131" spans="1:6" ht="12.75" hidden="1">
      <c r="A131" s="39">
        <f aca="true" t="shared" si="2" ref="A131:A194">+B131</f>
        <v>21842</v>
      </c>
      <c r="B131" s="40">
        <v>21842</v>
      </c>
      <c r="C131" s="41">
        <v>0.05</v>
      </c>
      <c r="E131" s="25" t="s">
        <v>11</v>
      </c>
      <c r="F131" s="25"/>
    </row>
    <row r="132" spans="1:6" ht="12.75" hidden="1">
      <c r="A132" s="39">
        <f t="shared" si="2"/>
        <v>21873</v>
      </c>
      <c r="B132" s="40">
        <v>21873</v>
      </c>
      <c r="C132" s="41">
        <v>0.05</v>
      </c>
      <c r="E132" s="25" t="s">
        <v>11</v>
      </c>
      <c r="F132" s="25"/>
    </row>
    <row r="133" spans="1:6" ht="12.75" hidden="1">
      <c r="A133" s="39">
        <f t="shared" si="2"/>
        <v>21903</v>
      </c>
      <c r="B133" s="40">
        <v>21903</v>
      </c>
      <c r="C133" s="41">
        <v>0.05</v>
      </c>
      <c r="E133" s="25" t="s">
        <v>11</v>
      </c>
      <c r="F133" s="25"/>
    </row>
    <row r="134" spans="1:6" ht="12.75" hidden="1">
      <c r="A134" s="39">
        <f t="shared" si="2"/>
        <v>21934</v>
      </c>
      <c r="B134" s="40">
        <v>21934</v>
      </c>
      <c r="C134" s="41">
        <v>0.05</v>
      </c>
      <c r="E134" s="25" t="s">
        <v>11</v>
      </c>
      <c r="F134" s="25"/>
    </row>
    <row r="135" spans="1:6" ht="12.75" hidden="1">
      <c r="A135" s="39">
        <f t="shared" si="2"/>
        <v>21965</v>
      </c>
      <c r="B135" s="40">
        <v>21965</v>
      </c>
      <c r="C135" s="41">
        <v>0.05</v>
      </c>
      <c r="E135" s="25" t="s">
        <v>11</v>
      </c>
      <c r="F135" s="25"/>
    </row>
    <row r="136" spans="1:6" ht="12.75" hidden="1">
      <c r="A136" s="39">
        <f t="shared" si="2"/>
        <v>21994</v>
      </c>
      <c r="B136" s="40">
        <v>21994</v>
      </c>
      <c r="C136" s="41">
        <v>0.05</v>
      </c>
      <c r="E136" s="25" t="s">
        <v>11</v>
      </c>
      <c r="F136" s="25"/>
    </row>
    <row r="137" spans="1:6" ht="12.75" hidden="1">
      <c r="A137" s="39">
        <f t="shared" si="2"/>
        <v>22025</v>
      </c>
      <c r="B137" s="40">
        <v>22025</v>
      </c>
      <c r="C137" s="41">
        <v>0.05</v>
      </c>
      <c r="E137" s="25" t="s">
        <v>11</v>
      </c>
      <c r="F137" s="25"/>
    </row>
    <row r="138" spans="1:6" ht="12.75" hidden="1">
      <c r="A138" s="39">
        <f t="shared" si="2"/>
        <v>22055</v>
      </c>
      <c r="B138" s="40">
        <v>22055</v>
      </c>
      <c r="C138" s="41">
        <v>0.05</v>
      </c>
      <c r="E138" s="25" t="s">
        <v>11</v>
      </c>
      <c r="F138" s="25"/>
    </row>
    <row r="139" spans="1:6" ht="12.75" hidden="1">
      <c r="A139" s="39">
        <f t="shared" si="2"/>
        <v>22086</v>
      </c>
      <c r="B139" s="40">
        <v>22086</v>
      </c>
      <c r="C139" s="41">
        <v>0.05</v>
      </c>
      <c r="E139" s="25" t="s">
        <v>11</v>
      </c>
      <c r="F139" s="25"/>
    </row>
    <row r="140" spans="1:6" ht="12.75" hidden="1">
      <c r="A140" s="39">
        <f t="shared" si="2"/>
        <v>22116</v>
      </c>
      <c r="B140" s="40">
        <v>22116</v>
      </c>
      <c r="C140" s="41">
        <v>0.05</v>
      </c>
      <c r="E140" s="25" t="s">
        <v>11</v>
      </c>
      <c r="F140" s="25"/>
    </row>
    <row r="141" spans="1:6" ht="12.75" hidden="1">
      <c r="A141" s="39">
        <f t="shared" si="2"/>
        <v>22147</v>
      </c>
      <c r="B141" s="40">
        <v>22147</v>
      </c>
      <c r="C141" s="41">
        <v>0.048499999999999995</v>
      </c>
      <c r="E141" s="25" t="s">
        <v>11</v>
      </c>
      <c r="F141" s="25"/>
    </row>
    <row r="142" spans="1:6" ht="12.75" hidden="1">
      <c r="A142" s="39">
        <f t="shared" si="2"/>
        <v>22178</v>
      </c>
      <c r="B142" s="40">
        <v>22178</v>
      </c>
      <c r="C142" s="41">
        <v>0.045</v>
      </c>
      <c r="E142" s="25" t="s">
        <v>11</v>
      </c>
      <c r="F142" s="25"/>
    </row>
    <row r="143" spans="1:6" ht="12.75" hidden="1">
      <c r="A143" s="39">
        <f t="shared" si="2"/>
        <v>22208</v>
      </c>
      <c r="B143" s="40">
        <v>22208</v>
      </c>
      <c r="C143" s="41">
        <v>0.045</v>
      </c>
      <c r="E143" s="25" t="s">
        <v>11</v>
      </c>
      <c r="F143" s="25"/>
    </row>
    <row r="144" spans="1:6" ht="12.75" hidden="1">
      <c r="A144" s="39">
        <f t="shared" si="2"/>
        <v>22239</v>
      </c>
      <c r="B144" s="40">
        <v>22239</v>
      </c>
      <c r="C144" s="41">
        <v>0.045</v>
      </c>
      <c r="E144" s="25" t="s">
        <v>11</v>
      </c>
      <c r="F144" s="25"/>
    </row>
    <row r="145" spans="1:6" ht="12.75" hidden="1">
      <c r="A145" s="39">
        <f t="shared" si="2"/>
        <v>22269</v>
      </c>
      <c r="B145" s="40">
        <v>22269</v>
      </c>
      <c r="C145" s="41">
        <v>0.045</v>
      </c>
      <c r="E145" s="25" t="s">
        <v>11</v>
      </c>
      <c r="F145" s="25"/>
    </row>
    <row r="146" spans="1:6" ht="12.75" hidden="1">
      <c r="A146" s="39">
        <f t="shared" si="2"/>
        <v>22300</v>
      </c>
      <c r="B146" s="40">
        <v>22300</v>
      </c>
      <c r="C146" s="41">
        <v>0.045</v>
      </c>
      <c r="E146" s="25" t="s">
        <v>11</v>
      </c>
      <c r="F146" s="25"/>
    </row>
    <row r="147" spans="1:6" ht="12.75" hidden="1">
      <c r="A147" s="39">
        <f t="shared" si="2"/>
        <v>22331</v>
      </c>
      <c r="B147" s="40">
        <v>22331</v>
      </c>
      <c r="C147" s="41">
        <v>0.045</v>
      </c>
      <c r="E147" s="25" t="s">
        <v>11</v>
      </c>
      <c r="F147" s="25"/>
    </row>
    <row r="148" spans="1:6" ht="12.75" hidden="1">
      <c r="A148" s="39">
        <f t="shared" si="2"/>
        <v>22359</v>
      </c>
      <c r="B148" s="40">
        <v>22359</v>
      </c>
      <c r="C148" s="41">
        <v>0.045</v>
      </c>
      <c r="E148" s="25" t="s">
        <v>11</v>
      </c>
      <c r="F148" s="25"/>
    </row>
    <row r="149" spans="1:6" ht="12.75" hidden="1">
      <c r="A149" s="39">
        <f t="shared" si="2"/>
        <v>22390</v>
      </c>
      <c r="B149" s="40">
        <v>22390</v>
      </c>
      <c r="C149" s="41">
        <v>0.045</v>
      </c>
      <c r="E149" s="25" t="s">
        <v>11</v>
      </c>
      <c r="F149" s="25"/>
    </row>
    <row r="150" spans="1:6" ht="12.75" hidden="1">
      <c r="A150" s="39">
        <f t="shared" si="2"/>
        <v>22420</v>
      </c>
      <c r="B150" s="40">
        <v>22420</v>
      </c>
      <c r="C150" s="41">
        <v>0.045</v>
      </c>
      <c r="E150" s="25" t="s">
        <v>11</v>
      </c>
      <c r="F150" s="25"/>
    </row>
    <row r="151" spans="1:6" ht="12.75" hidden="1">
      <c r="A151" s="39">
        <f t="shared" si="2"/>
        <v>22451</v>
      </c>
      <c r="B151" s="40">
        <v>22451</v>
      </c>
      <c r="C151" s="41">
        <v>0.045</v>
      </c>
      <c r="E151" s="25" t="s">
        <v>11</v>
      </c>
      <c r="F151" s="25"/>
    </row>
    <row r="152" spans="1:6" ht="12.75" hidden="1">
      <c r="A152" s="39">
        <f t="shared" si="2"/>
        <v>22481</v>
      </c>
      <c r="B152" s="40">
        <v>22481</v>
      </c>
      <c r="C152" s="41">
        <v>0.045</v>
      </c>
      <c r="E152" s="25" t="s">
        <v>11</v>
      </c>
      <c r="F152" s="25"/>
    </row>
    <row r="153" spans="1:6" ht="12.75" hidden="1">
      <c r="A153" s="39">
        <f t="shared" si="2"/>
        <v>22512</v>
      </c>
      <c r="B153" s="40">
        <v>22512</v>
      </c>
      <c r="C153" s="41">
        <v>0.045</v>
      </c>
      <c r="E153" s="25" t="s">
        <v>11</v>
      </c>
      <c r="F153" s="25"/>
    </row>
    <row r="154" spans="1:6" ht="12.75" hidden="1">
      <c r="A154" s="39">
        <f t="shared" si="2"/>
        <v>22543</v>
      </c>
      <c r="B154" s="40">
        <v>22543</v>
      </c>
      <c r="C154" s="41">
        <v>0.045</v>
      </c>
      <c r="E154" s="25" t="s">
        <v>11</v>
      </c>
      <c r="F154" s="25"/>
    </row>
    <row r="155" spans="1:6" ht="12.75" hidden="1">
      <c r="A155" s="39">
        <f t="shared" si="2"/>
        <v>22573</v>
      </c>
      <c r="B155" s="40">
        <v>22573</v>
      </c>
      <c r="C155" s="41">
        <v>0.045</v>
      </c>
      <c r="E155" s="25" t="s">
        <v>11</v>
      </c>
      <c r="F155" s="25"/>
    </row>
    <row r="156" spans="1:6" ht="12.75" hidden="1">
      <c r="A156" s="39">
        <f t="shared" si="2"/>
        <v>22604</v>
      </c>
      <c r="B156" s="40">
        <v>22604</v>
      </c>
      <c r="C156" s="41">
        <v>0.045</v>
      </c>
      <c r="E156" s="25" t="s">
        <v>11</v>
      </c>
      <c r="F156" s="25"/>
    </row>
    <row r="157" spans="1:6" ht="12.75" hidden="1">
      <c r="A157" s="39">
        <f t="shared" si="2"/>
        <v>22634</v>
      </c>
      <c r="B157" s="40">
        <v>22634</v>
      </c>
      <c r="C157" s="41">
        <v>0.045</v>
      </c>
      <c r="E157" s="25" t="s">
        <v>11</v>
      </c>
      <c r="F157" s="25"/>
    </row>
    <row r="158" spans="1:6" ht="12.75" hidden="1">
      <c r="A158" s="39">
        <f t="shared" si="2"/>
        <v>22665</v>
      </c>
      <c r="B158" s="40">
        <v>22665</v>
      </c>
      <c r="C158" s="41">
        <v>0.045</v>
      </c>
      <c r="E158" s="25" t="s">
        <v>11</v>
      </c>
      <c r="F158" s="25"/>
    </row>
    <row r="159" spans="1:6" ht="12.75" hidden="1">
      <c r="A159" s="39">
        <f t="shared" si="2"/>
        <v>22696</v>
      </c>
      <c r="B159" s="40">
        <v>22696</v>
      </c>
      <c r="C159" s="41">
        <v>0.045</v>
      </c>
      <c r="E159" s="25" t="s">
        <v>11</v>
      </c>
      <c r="F159" s="25"/>
    </row>
    <row r="160" spans="1:6" ht="12.75" hidden="1">
      <c r="A160" s="39">
        <f t="shared" si="2"/>
        <v>22724</v>
      </c>
      <c r="B160" s="40">
        <v>22724</v>
      </c>
      <c r="C160" s="41">
        <v>0.045</v>
      </c>
      <c r="E160" s="25" t="s">
        <v>11</v>
      </c>
      <c r="F160" s="25"/>
    </row>
    <row r="161" spans="1:6" ht="12.75" hidden="1">
      <c r="A161" s="39">
        <f t="shared" si="2"/>
        <v>22755</v>
      </c>
      <c r="B161" s="40">
        <v>22755</v>
      </c>
      <c r="C161" s="41">
        <v>0.045</v>
      </c>
      <c r="E161" s="25" t="s">
        <v>11</v>
      </c>
      <c r="F161" s="25"/>
    </row>
    <row r="162" spans="1:6" ht="12.75" hidden="1">
      <c r="A162" s="39">
        <f t="shared" si="2"/>
        <v>22785</v>
      </c>
      <c r="B162" s="40">
        <v>22785</v>
      </c>
      <c r="C162" s="41">
        <v>0.045</v>
      </c>
      <c r="E162" s="25" t="s">
        <v>11</v>
      </c>
      <c r="F162" s="25"/>
    </row>
    <row r="163" spans="1:6" ht="12.75" hidden="1">
      <c r="A163" s="39">
        <f t="shared" si="2"/>
        <v>22816</v>
      </c>
      <c r="B163" s="40">
        <v>22816</v>
      </c>
      <c r="C163" s="41">
        <v>0.045</v>
      </c>
      <c r="E163" s="25" t="s">
        <v>11</v>
      </c>
      <c r="F163" s="25"/>
    </row>
    <row r="164" spans="1:6" ht="12.75" hidden="1">
      <c r="A164" s="39">
        <f t="shared" si="2"/>
        <v>22846</v>
      </c>
      <c r="B164" s="40">
        <v>22846</v>
      </c>
      <c r="C164" s="41">
        <v>0.045</v>
      </c>
      <c r="E164" s="25" t="s">
        <v>11</v>
      </c>
      <c r="F164" s="25"/>
    </row>
    <row r="165" spans="1:6" ht="12.75" hidden="1">
      <c r="A165" s="39">
        <f t="shared" si="2"/>
        <v>22877</v>
      </c>
      <c r="B165" s="40">
        <v>22877</v>
      </c>
      <c r="C165" s="41">
        <v>0.045</v>
      </c>
      <c r="E165" s="25" t="s">
        <v>11</v>
      </c>
      <c r="F165" s="25"/>
    </row>
    <row r="166" spans="1:6" ht="12.75" hidden="1">
      <c r="A166" s="39">
        <f t="shared" si="2"/>
        <v>22908</v>
      </c>
      <c r="B166" s="40">
        <v>22908</v>
      </c>
      <c r="C166" s="41">
        <v>0.045</v>
      </c>
      <c r="E166" s="25" t="s">
        <v>11</v>
      </c>
      <c r="F166" s="25"/>
    </row>
    <row r="167" spans="1:6" ht="12.75" hidden="1">
      <c r="A167" s="39">
        <f t="shared" si="2"/>
        <v>22938</v>
      </c>
      <c r="B167" s="40">
        <v>22938</v>
      </c>
      <c r="C167" s="41">
        <v>0.045</v>
      </c>
      <c r="E167" s="25" t="s">
        <v>11</v>
      </c>
      <c r="F167" s="25"/>
    </row>
    <row r="168" spans="1:6" ht="12.75" hidden="1">
      <c r="A168" s="39">
        <f t="shared" si="2"/>
        <v>22969</v>
      </c>
      <c r="B168" s="40">
        <v>22969</v>
      </c>
      <c r="C168" s="41">
        <v>0.045</v>
      </c>
      <c r="E168" s="25" t="s">
        <v>11</v>
      </c>
      <c r="F168" s="25"/>
    </row>
    <row r="169" spans="1:6" ht="12.75" hidden="1">
      <c r="A169" s="39">
        <f t="shared" si="2"/>
        <v>22999</v>
      </c>
      <c r="B169" s="40">
        <v>22999</v>
      </c>
      <c r="C169" s="41">
        <v>0.045</v>
      </c>
      <c r="E169" s="25" t="s">
        <v>11</v>
      </c>
      <c r="F169" s="25"/>
    </row>
    <row r="170" spans="1:6" ht="12.75" hidden="1">
      <c r="A170" s="39">
        <f t="shared" si="2"/>
        <v>23030</v>
      </c>
      <c r="B170" s="40">
        <v>23030</v>
      </c>
      <c r="C170" s="41">
        <v>0.045</v>
      </c>
      <c r="E170" s="25" t="s">
        <v>11</v>
      </c>
      <c r="F170" s="25"/>
    </row>
    <row r="171" spans="1:6" ht="12.75" hidden="1">
      <c r="A171" s="39">
        <f t="shared" si="2"/>
        <v>23061</v>
      </c>
      <c r="B171" s="40">
        <v>23061</v>
      </c>
      <c r="C171" s="41">
        <v>0.045</v>
      </c>
      <c r="E171" s="25" t="s">
        <v>11</v>
      </c>
      <c r="F171" s="25"/>
    </row>
    <row r="172" spans="1:6" ht="12.75" hidden="1">
      <c r="A172" s="39">
        <f t="shared" si="2"/>
        <v>23089</v>
      </c>
      <c r="B172" s="40">
        <v>23089</v>
      </c>
      <c r="C172" s="41">
        <v>0.045</v>
      </c>
      <c r="E172" s="25" t="s">
        <v>11</v>
      </c>
      <c r="F172" s="25"/>
    </row>
    <row r="173" spans="1:6" ht="12.75" hidden="1">
      <c r="A173" s="39">
        <f t="shared" si="2"/>
        <v>23120</v>
      </c>
      <c r="B173" s="40">
        <v>23120</v>
      </c>
      <c r="C173" s="41">
        <v>0.045</v>
      </c>
      <c r="E173" s="25" t="s">
        <v>11</v>
      </c>
      <c r="F173" s="25"/>
    </row>
    <row r="174" spans="1:6" ht="12.75" hidden="1">
      <c r="A174" s="39">
        <f t="shared" si="2"/>
        <v>23150</v>
      </c>
      <c r="B174" s="40">
        <v>23150</v>
      </c>
      <c r="C174" s="41">
        <v>0.045</v>
      </c>
      <c r="E174" s="25" t="s">
        <v>11</v>
      </c>
      <c r="F174" s="25"/>
    </row>
    <row r="175" spans="1:6" ht="12.75" hidden="1">
      <c r="A175" s="39">
        <f t="shared" si="2"/>
        <v>23181</v>
      </c>
      <c r="B175" s="40">
        <v>23181</v>
      </c>
      <c r="C175" s="41">
        <v>0.045</v>
      </c>
      <c r="E175" s="25" t="s">
        <v>11</v>
      </c>
      <c r="F175" s="25"/>
    </row>
    <row r="176" spans="1:6" ht="12.75" hidden="1">
      <c r="A176" s="39">
        <f t="shared" si="2"/>
        <v>23211</v>
      </c>
      <c r="B176" s="40">
        <v>23211</v>
      </c>
      <c r="C176" s="41">
        <v>0.045</v>
      </c>
      <c r="E176" s="25" t="s">
        <v>11</v>
      </c>
      <c r="F176" s="25"/>
    </row>
    <row r="177" spans="1:6" ht="12.75" hidden="1">
      <c r="A177" s="39">
        <f t="shared" si="2"/>
        <v>23242</v>
      </c>
      <c r="B177" s="40">
        <v>23242</v>
      </c>
      <c r="C177" s="41">
        <v>0.045</v>
      </c>
      <c r="E177" s="25" t="s">
        <v>11</v>
      </c>
      <c r="F177" s="25"/>
    </row>
    <row r="178" spans="1:6" ht="12.75" hidden="1">
      <c r="A178" s="39">
        <f t="shared" si="2"/>
        <v>23273</v>
      </c>
      <c r="B178" s="40">
        <v>23273</v>
      </c>
      <c r="C178" s="41">
        <v>0.045</v>
      </c>
      <c r="E178" s="25" t="s">
        <v>11</v>
      </c>
      <c r="F178" s="25"/>
    </row>
    <row r="179" spans="1:6" ht="12.75" hidden="1">
      <c r="A179" s="39">
        <f t="shared" si="2"/>
        <v>23303</v>
      </c>
      <c r="B179" s="40">
        <v>23303</v>
      </c>
      <c r="C179" s="41">
        <v>0.045</v>
      </c>
      <c r="E179" s="25" t="s">
        <v>11</v>
      </c>
      <c r="F179" s="25"/>
    </row>
    <row r="180" spans="1:6" ht="12.75" hidden="1">
      <c r="A180" s="39">
        <f t="shared" si="2"/>
        <v>23334</v>
      </c>
      <c r="B180" s="40">
        <v>23334</v>
      </c>
      <c r="C180" s="41">
        <v>0.045</v>
      </c>
      <c r="E180" s="25" t="s">
        <v>11</v>
      </c>
      <c r="F180" s="25"/>
    </row>
    <row r="181" spans="1:6" ht="12.75" hidden="1">
      <c r="A181" s="39">
        <f t="shared" si="2"/>
        <v>23364</v>
      </c>
      <c r="B181" s="40">
        <v>23364</v>
      </c>
      <c r="C181" s="41">
        <v>0.045</v>
      </c>
      <c r="E181" s="25" t="s">
        <v>11</v>
      </c>
      <c r="F181" s="25"/>
    </row>
    <row r="182" spans="1:6" ht="12.75" hidden="1">
      <c r="A182" s="39">
        <f t="shared" si="2"/>
        <v>23395</v>
      </c>
      <c r="B182" s="40">
        <v>23395</v>
      </c>
      <c r="C182" s="41">
        <v>0.045</v>
      </c>
      <c r="E182" s="25" t="s">
        <v>11</v>
      </c>
      <c r="F182" s="25"/>
    </row>
    <row r="183" spans="1:6" ht="12.75" hidden="1">
      <c r="A183" s="39">
        <f t="shared" si="2"/>
        <v>23426</v>
      </c>
      <c r="B183" s="40">
        <v>23426</v>
      </c>
      <c r="C183" s="41">
        <v>0.045</v>
      </c>
      <c r="E183" s="25" t="s">
        <v>11</v>
      </c>
      <c r="F183" s="25"/>
    </row>
    <row r="184" spans="1:6" ht="12.75" hidden="1">
      <c r="A184" s="39">
        <f t="shared" si="2"/>
        <v>23455</v>
      </c>
      <c r="B184" s="40">
        <v>23455</v>
      </c>
      <c r="C184" s="41">
        <v>0.045</v>
      </c>
      <c r="E184" s="25" t="s">
        <v>11</v>
      </c>
      <c r="F184" s="25"/>
    </row>
    <row r="185" spans="1:6" ht="12.75" hidden="1">
      <c r="A185" s="39">
        <f t="shared" si="2"/>
        <v>23486</v>
      </c>
      <c r="B185" s="40">
        <v>23486</v>
      </c>
      <c r="C185" s="41">
        <v>0.045</v>
      </c>
      <c r="E185" s="25" t="s">
        <v>11</v>
      </c>
      <c r="F185" s="25"/>
    </row>
    <row r="186" spans="1:6" ht="12.75" hidden="1">
      <c r="A186" s="39">
        <f t="shared" si="2"/>
        <v>23516</v>
      </c>
      <c r="B186" s="40">
        <v>23516</v>
      </c>
      <c r="C186" s="41">
        <v>0.045</v>
      </c>
      <c r="E186" s="25" t="s">
        <v>11</v>
      </c>
      <c r="F186" s="25"/>
    </row>
    <row r="187" spans="1:6" ht="12.75" hidden="1">
      <c r="A187" s="39">
        <f t="shared" si="2"/>
        <v>23547</v>
      </c>
      <c r="B187" s="40">
        <v>23547</v>
      </c>
      <c r="C187" s="41">
        <v>0.045</v>
      </c>
      <c r="E187" s="25" t="s">
        <v>11</v>
      </c>
      <c r="F187" s="25"/>
    </row>
    <row r="188" spans="1:6" ht="12.75" hidden="1">
      <c r="A188" s="39">
        <f t="shared" si="2"/>
        <v>23577</v>
      </c>
      <c r="B188" s="40">
        <v>23577</v>
      </c>
      <c r="C188" s="41">
        <v>0.045</v>
      </c>
      <c r="E188" s="25" t="s">
        <v>11</v>
      </c>
      <c r="F188" s="25"/>
    </row>
    <row r="189" spans="1:6" ht="12.75" hidden="1">
      <c r="A189" s="39">
        <f t="shared" si="2"/>
        <v>23608</v>
      </c>
      <c r="B189" s="40">
        <v>23608</v>
      </c>
      <c r="C189" s="41">
        <v>0.045</v>
      </c>
      <c r="E189" s="25" t="s">
        <v>11</v>
      </c>
      <c r="F189" s="25"/>
    </row>
    <row r="190" spans="1:6" ht="12.75" hidden="1">
      <c r="A190" s="39">
        <f t="shared" si="2"/>
        <v>23639</v>
      </c>
      <c r="B190" s="40">
        <v>23639</v>
      </c>
      <c r="C190" s="41">
        <v>0.045</v>
      </c>
      <c r="E190" s="25" t="s">
        <v>11</v>
      </c>
      <c r="F190" s="25"/>
    </row>
    <row r="191" spans="1:6" ht="12.75" hidden="1">
      <c r="A191" s="39">
        <f t="shared" si="2"/>
        <v>23669</v>
      </c>
      <c r="B191" s="40">
        <v>23669</v>
      </c>
      <c r="C191" s="41">
        <v>0.045</v>
      </c>
      <c r="E191" s="25" t="s">
        <v>11</v>
      </c>
      <c r="F191" s="25"/>
    </row>
    <row r="192" spans="1:6" ht="12.75" hidden="1">
      <c r="A192" s="39">
        <f t="shared" si="2"/>
        <v>23700</v>
      </c>
      <c r="B192" s="40">
        <v>23700</v>
      </c>
      <c r="C192" s="41">
        <v>0.045</v>
      </c>
      <c r="E192" s="25" t="s">
        <v>11</v>
      </c>
      <c r="F192" s="25"/>
    </row>
    <row r="193" spans="1:6" ht="12.75" hidden="1">
      <c r="A193" s="39">
        <f t="shared" si="2"/>
        <v>23730</v>
      </c>
      <c r="B193" s="40">
        <v>23730</v>
      </c>
      <c r="C193" s="41">
        <v>0.045</v>
      </c>
      <c r="E193" s="25" t="s">
        <v>11</v>
      </c>
      <c r="F193" s="25"/>
    </row>
    <row r="194" spans="1:6" ht="12.75" hidden="1">
      <c r="A194" s="39">
        <f t="shared" si="2"/>
        <v>23761</v>
      </c>
      <c r="B194" s="40">
        <v>23761</v>
      </c>
      <c r="C194" s="41">
        <v>0.045</v>
      </c>
      <c r="E194" s="25" t="s">
        <v>11</v>
      </c>
      <c r="F194" s="25"/>
    </row>
    <row r="195" spans="1:6" ht="12.75" hidden="1">
      <c r="A195" s="39">
        <f aca="true" t="shared" si="3" ref="A195:A258">+B195</f>
        <v>23792</v>
      </c>
      <c r="B195" s="40">
        <v>23792</v>
      </c>
      <c r="C195" s="41">
        <v>0.045</v>
      </c>
      <c r="E195" s="25" t="s">
        <v>11</v>
      </c>
      <c r="F195" s="25"/>
    </row>
    <row r="196" spans="1:6" ht="12.75" hidden="1">
      <c r="A196" s="39">
        <f t="shared" si="3"/>
        <v>23820</v>
      </c>
      <c r="B196" s="40">
        <v>23820</v>
      </c>
      <c r="C196" s="41">
        <v>0.045</v>
      </c>
      <c r="E196" s="25" t="s">
        <v>11</v>
      </c>
      <c r="F196" s="25"/>
    </row>
    <row r="197" spans="1:6" ht="12.75" hidden="1">
      <c r="A197" s="39">
        <f t="shared" si="3"/>
        <v>23851</v>
      </c>
      <c r="B197" s="40">
        <v>23851</v>
      </c>
      <c r="C197" s="41">
        <v>0.045</v>
      </c>
      <c r="E197" s="25" t="s">
        <v>11</v>
      </c>
      <c r="F197" s="25"/>
    </row>
    <row r="198" spans="1:6" ht="12.75" hidden="1">
      <c r="A198" s="39">
        <f t="shared" si="3"/>
        <v>23881</v>
      </c>
      <c r="B198" s="40">
        <v>23881</v>
      </c>
      <c r="C198" s="41">
        <v>0.045</v>
      </c>
      <c r="E198" s="25" t="s">
        <v>11</v>
      </c>
      <c r="F198" s="25"/>
    </row>
    <row r="199" spans="1:6" ht="12.75" hidden="1">
      <c r="A199" s="39">
        <f t="shared" si="3"/>
        <v>23912</v>
      </c>
      <c r="B199" s="40">
        <v>23912</v>
      </c>
      <c r="C199" s="41">
        <v>0.045</v>
      </c>
      <c r="E199" s="25" t="s">
        <v>11</v>
      </c>
      <c r="F199" s="25"/>
    </row>
    <row r="200" spans="1:6" ht="12.75" hidden="1">
      <c r="A200" s="39">
        <f t="shared" si="3"/>
        <v>23942</v>
      </c>
      <c r="B200" s="40">
        <v>23942</v>
      </c>
      <c r="C200" s="41">
        <v>0.045</v>
      </c>
      <c r="E200" s="25" t="s">
        <v>11</v>
      </c>
      <c r="F200" s="25"/>
    </row>
    <row r="201" spans="1:6" ht="12.75" hidden="1">
      <c r="A201" s="39">
        <f t="shared" si="3"/>
        <v>23973</v>
      </c>
      <c r="B201" s="40">
        <v>23973</v>
      </c>
      <c r="C201" s="41">
        <v>0.045</v>
      </c>
      <c r="E201" s="25" t="s">
        <v>11</v>
      </c>
      <c r="F201" s="25"/>
    </row>
    <row r="202" spans="1:6" ht="12.75" hidden="1">
      <c r="A202" s="39">
        <f t="shared" si="3"/>
        <v>24004</v>
      </c>
      <c r="B202" s="40">
        <v>24004</v>
      </c>
      <c r="C202" s="41">
        <v>0.045</v>
      </c>
      <c r="E202" s="25" t="s">
        <v>11</v>
      </c>
      <c r="F202" s="25"/>
    </row>
    <row r="203" spans="1:6" ht="12.75" hidden="1">
      <c r="A203" s="39">
        <f t="shared" si="3"/>
        <v>24034</v>
      </c>
      <c r="B203" s="40">
        <v>24034</v>
      </c>
      <c r="C203" s="41">
        <v>0.045</v>
      </c>
      <c r="E203" s="25" t="s">
        <v>11</v>
      </c>
      <c r="F203" s="25"/>
    </row>
    <row r="204" spans="1:6" ht="12.75" hidden="1">
      <c r="A204" s="39">
        <f t="shared" si="3"/>
        <v>24065</v>
      </c>
      <c r="B204" s="40">
        <v>24065</v>
      </c>
      <c r="C204" s="41">
        <v>0.045</v>
      </c>
      <c r="E204" s="25" t="s">
        <v>11</v>
      </c>
      <c r="F204" s="25"/>
    </row>
    <row r="205" spans="1:6" ht="12.75" hidden="1">
      <c r="A205" s="39">
        <f t="shared" si="3"/>
        <v>24095</v>
      </c>
      <c r="B205" s="40">
        <v>24095</v>
      </c>
      <c r="C205" s="41">
        <v>0.0492</v>
      </c>
      <c r="E205" s="25" t="s">
        <v>11</v>
      </c>
      <c r="F205" s="25"/>
    </row>
    <row r="206" spans="1:6" ht="12.75" hidden="1">
      <c r="A206" s="39">
        <f t="shared" si="3"/>
        <v>24126</v>
      </c>
      <c r="B206" s="40">
        <v>24126</v>
      </c>
      <c r="C206" s="41">
        <v>0.05</v>
      </c>
      <c r="E206" s="25" t="s">
        <v>11</v>
      </c>
      <c r="F206" s="25"/>
    </row>
    <row r="207" spans="1:6" ht="12.75" hidden="1">
      <c r="A207" s="39">
        <f t="shared" si="3"/>
        <v>24157</v>
      </c>
      <c r="B207" s="40">
        <v>24157</v>
      </c>
      <c r="C207" s="41">
        <v>0.05</v>
      </c>
      <c r="E207" s="25" t="s">
        <v>11</v>
      </c>
      <c r="F207" s="25"/>
    </row>
    <row r="208" spans="1:6" ht="12.75" hidden="1">
      <c r="A208" s="39">
        <f t="shared" si="3"/>
        <v>24185</v>
      </c>
      <c r="B208" s="40">
        <v>24185</v>
      </c>
      <c r="C208" s="41">
        <v>0.0535</v>
      </c>
      <c r="E208" s="25" t="s">
        <v>11</v>
      </c>
      <c r="F208" s="25"/>
    </row>
    <row r="209" spans="1:6" ht="12.75" hidden="1">
      <c r="A209" s="39">
        <f t="shared" si="3"/>
        <v>24216</v>
      </c>
      <c r="B209" s="40">
        <v>24216</v>
      </c>
      <c r="C209" s="41">
        <v>0.055</v>
      </c>
      <c r="E209" s="25" t="s">
        <v>11</v>
      </c>
      <c r="F209" s="25"/>
    </row>
    <row r="210" spans="1:6" ht="12.75" hidden="1">
      <c r="A210" s="39">
        <f t="shared" si="3"/>
        <v>24246</v>
      </c>
      <c r="B210" s="40">
        <v>24246</v>
      </c>
      <c r="C210" s="41">
        <v>0.055</v>
      </c>
      <c r="E210" s="25" t="s">
        <v>11</v>
      </c>
      <c r="F210" s="25"/>
    </row>
    <row r="211" spans="1:6" ht="12.75" hidden="1">
      <c r="A211" s="39">
        <f t="shared" si="3"/>
        <v>24277</v>
      </c>
      <c r="B211" s="40">
        <v>24277</v>
      </c>
      <c r="C211" s="41">
        <v>0.0552</v>
      </c>
      <c r="E211" s="25" t="s">
        <v>11</v>
      </c>
      <c r="F211" s="25"/>
    </row>
    <row r="212" spans="1:6" ht="12.75" hidden="1">
      <c r="A212" s="39">
        <f t="shared" si="3"/>
        <v>24307</v>
      </c>
      <c r="B212" s="40">
        <v>24307</v>
      </c>
      <c r="C212" s="41">
        <v>0.0575</v>
      </c>
      <c r="E212" s="25" t="s">
        <v>11</v>
      </c>
      <c r="F212" s="25"/>
    </row>
    <row r="213" spans="1:6" ht="12.75" hidden="1">
      <c r="A213" s="39">
        <f t="shared" si="3"/>
        <v>24338</v>
      </c>
      <c r="B213" s="40">
        <v>24338</v>
      </c>
      <c r="C213" s="41">
        <v>0.0588</v>
      </c>
      <c r="E213" s="25" t="s">
        <v>11</v>
      </c>
      <c r="F213" s="25"/>
    </row>
    <row r="214" spans="1:6" ht="12.75" hidden="1">
      <c r="A214" s="39">
        <f t="shared" si="3"/>
        <v>24369</v>
      </c>
      <c r="B214" s="40">
        <v>24369</v>
      </c>
      <c r="C214" s="41">
        <v>0.06</v>
      </c>
      <c r="E214" s="25" t="s">
        <v>11</v>
      </c>
      <c r="F214" s="25"/>
    </row>
    <row r="215" spans="1:6" ht="12.75" hidden="1">
      <c r="A215" s="39">
        <f t="shared" si="3"/>
        <v>24399</v>
      </c>
      <c r="B215" s="40">
        <v>24399</v>
      </c>
      <c r="C215" s="41">
        <v>0.06</v>
      </c>
      <c r="E215" s="25" t="s">
        <v>11</v>
      </c>
      <c r="F215" s="25"/>
    </row>
    <row r="216" spans="1:6" ht="12.75" hidden="1">
      <c r="A216" s="39">
        <f t="shared" si="3"/>
        <v>24430</v>
      </c>
      <c r="B216" s="40">
        <v>24430</v>
      </c>
      <c r="C216" s="41">
        <v>0.06</v>
      </c>
      <c r="E216" s="25" t="s">
        <v>11</v>
      </c>
      <c r="F216" s="25"/>
    </row>
    <row r="217" spans="1:6" ht="12.75" hidden="1">
      <c r="A217" s="39">
        <f t="shared" si="3"/>
        <v>24460</v>
      </c>
      <c r="B217" s="40">
        <v>24460</v>
      </c>
      <c r="C217" s="41">
        <v>0.06</v>
      </c>
      <c r="E217" s="25" t="s">
        <v>11</v>
      </c>
      <c r="F217" s="25"/>
    </row>
    <row r="218" spans="1:6" ht="12.75" hidden="1">
      <c r="A218" s="39">
        <f t="shared" si="3"/>
        <v>24491</v>
      </c>
      <c r="B218" s="40">
        <v>24491</v>
      </c>
      <c r="C218" s="41">
        <v>0.0596</v>
      </c>
      <c r="E218" s="25" t="s">
        <v>11</v>
      </c>
      <c r="F218" s="25"/>
    </row>
    <row r="219" spans="1:6" ht="12.75" hidden="1">
      <c r="A219" s="39">
        <f t="shared" si="3"/>
        <v>24522</v>
      </c>
      <c r="B219" s="40">
        <v>24522</v>
      </c>
      <c r="C219" s="41">
        <v>0.0575</v>
      </c>
      <c r="E219" s="25" t="s">
        <v>11</v>
      </c>
      <c r="F219" s="25"/>
    </row>
    <row r="220" spans="1:6" ht="12.75" hidden="1">
      <c r="A220" s="39">
        <f t="shared" si="3"/>
        <v>24550</v>
      </c>
      <c r="B220" s="40">
        <v>24550</v>
      </c>
      <c r="C220" s="41">
        <v>0.0571</v>
      </c>
      <c r="E220" s="25" t="s">
        <v>11</v>
      </c>
      <c r="F220" s="25"/>
    </row>
    <row r="221" spans="1:6" ht="12.75" hidden="1">
      <c r="A221" s="39">
        <f t="shared" si="3"/>
        <v>24581</v>
      </c>
      <c r="B221" s="40">
        <v>24581</v>
      </c>
      <c r="C221" s="41">
        <v>0.055</v>
      </c>
      <c r="E221" s="25" t="s">
        <v>11</v>
      </c>
      <c r="F221" s="25"/>
    </row>
    <row r="222" spans="1:6" ht="12.75" hidden="1">
      <c r="A222" s="39">
        <f t="shared" si="3"/>
        <v>24611</v>
      </c>
      <c r="B222" s="40">
        <v>24611</v>
      </c>
      <c r="C222" s="41">
        <v>0.055</v>
      </c>
      <c r="E222" s="25" t="s">
        <v>11</v>
      </c>
      <c r="F222" s="25"/>
    </row>
    <row r="223" spans="1:6" ht="12.75" hidden="1">
      <c r="A223" s="39">
        <f t="shared" si="3"/>
        <v>24642</v>
      </c>
      <c r="B223" s="40">
        <v>24642</v>
      </c>
      <c r="C223" s="41">
        <v>0.055</v>
      </c>
      <c r="E223" s="25" t="s">
        <v>11</v>
      </c>
      <c r="F223" s="25"/>
    </row>
    <row r="224" spans="1:6" ht="12.75" hidden="1">
      <c r="A224" s="39">
        <f t="shared" si="3"/>
        <v>24672</v>
      </c>
      <c r="B224" s="40">
        <v>24672</v>
      </c>
      <c r="C224" s="41">
        <v>0.055</v>
      </c>
      <c r="E224" s="25" t="s">
        <v>11</v>
      </c>
      <c r="F224" s="25"/>
    </row>
    <row r="225" spans="1:6" ht="12.75" hidden="1">
      <c r="A225" s="39">
        <f t="shared" si="3"/>
        <v>24703</v>
      </c>
      <c r="B225" s="40">
        <v>24703</v>
      </c>
      <c r="C225" s="41">
        <v>0.055</v>
      </c>
      <c r="E225" s="25" t="s">
        <v>11</v>
      </c>
      <c r="F225" s="25"/>
    </row>
    <row r="226" spans="1:6" ht="12.75" hidden="1">
      <c r="A226" s="39">
        <f t="shared" si="3"/>
        <v>24734</v>
      </c>
      <c r="B226" s="40">
        <v>24734</v>
      </c>
      <c r="C226" s="41">
        <v>0.055</v>
      </c>
      <c r="E226" s="25" t="s">
        <v>11</v>
      </c>
      <c r="F226" s="25"/>
    </row>
    <row r="227" spans="1:6" ht="12.75" hidden="1">
      <c r="A227" s="39">
        <f t="shared" si="3"/>
        <v>24764</v>
      </c>
      <c r="B227" s="40">
        <v>24764</v>
      </c>
      <c r="C227" s="41">
        <v>0.055</v>
      </c>
      <c r="E227" s="25" t="s">
        <v>11</v>
      </c>
      <c r="F227" s="25"/>
    </row>
    <row r="228" spans="1:6" ht="12.75" hidden="1">
      <c r="A228" s="39">
        <f t="shared" si="3"/>
        <v>24795</v>
      </c>
      <c r="B228" s="40">
        <v>24795</v>
      </c>
      <c r="C228" s="41">
        <v>0.056799999999999996</v>
      </c>
      <c r="E228" s="25" t="s">
        <v>11</v>
      </c>
      <c r="F228" s="25"/>
    </row>
    <row r="229" spans="1:6" ht="12.75" hidden="1">
      <c r="A229" s="39">
        <f t="shared" si="3"/>
        <v>24825</v>
      </c>
      <c r="B229" s="40">
        <v>24825</v>
      </c>
      <c r="C229" s="41">
        <v>0.06</v>
      </c>
      <c r="E229" s="25" t="s">
        <v>11</v>
      </c>
      <c r="F229" s="25"/>
    </row>
    <row r="230" spans="1:6" ht="12.75" hidden="1">
      <c r="A230" s="39">
        <f t="shared" si="3"/>
        <v>24856</v>
      </c>
      <c r="B230" s="40">
        <v>24856</v>
      </c>
      <c r="C230" s="41">
        <v>0.06</v>
      </c>
      <c r="E230" s="25" t="s">
        <v>11</v>
      </c>
      <c r="F230" s="25"/>
    </row>
    <row r="231" spans="1:6" ht="12.75" hidden="1">
      <c r="A231" s="39">
        <f t="shared" si="3"/>
        <v>24887</v>
      </c>
      <c r="B231" s="40">
        <v>24887</v>
      </c>
      <c r="C231" s="41">
        <v>0.06</v>
      </c>
      <c r="E231" s="25" t="s">
        <v>11</v>
      </c>
      <c r="F231" s="25"/>
    </row>
    <row r="232" spans="1:6" ht="12.75" hidden="1">
      <c r="A232" s="39">
        <f t="shared" si="3"/>
        <v>24916</v>
      </c>
      <c r="B232" s="40">
        <v>24916</v>
      </c>
      <c r="C232" s="41">
        <v>0.06</v>
      </c>
      <c r="E232" s="25" t="s">
        <v>11</v>
      </c>
      <c r="F232" s="25"/>
    </row>
    <row r="233" spans="1:6" ht="12.75" hidden="1">
      <c r="A233" s="39">
        <f t="shared" si="3"/>
        <v>24947</v>
      </c>
      <c r="B233" s="40">
        <v>24947</v>
      </c>
      <c r="C233" s="41">
        <v>0.062</v>
      </c>
      <c r="E233" s="25" t="s">
        <v>11</v>
      </c>
      <c r="F233" s="25"/>
    </row>
    <row r="234" spans="1:6" ht="12.75" hidden="1">
      <c r="A234" s="39">
        <f t="shared" si="3"/>
        <v>24977</v>
      </c>
      <c r="B234" s="40">
        <v>24977</v>
      </c>
      <c r="C234" s="41">
        <v>0.065</v>
      </c>
      <c r="E234" s="25" t="s">
        <v>11</v>
      </c>
      <c r="F234" s="25"/>
    </row>
    <row r="235" spans="1:6" ht="12.75" hidden="1">
      <c r="A235" s="39">
        <f t="shared" si="3"/>
        <v>25008</v>
      </c>
      <c r="B235" s="40">
        <v>25008</v>
      </c>
      <c r="C235" s="41">
        <v>0.065</v>
      </c>
      <c r="E235" s="25" t="s">
        <v>11</v>
      </c>
      <c r="F235" s="25"/>
    </row>
    <row r="236" spans="1:6" ht="12.75" hidden="1">
      <c r="A236" s="39">
        <f t="shared" si="3"/>
        <v>25038</v>
      </c>
      <c r="B236" s="40">
        <v>25038</v>
      </c>
      <c r="C236" s="41">
        <v>0.065</v>
      </c>
      <c r="E236" s="25" t="s">
        <v>11</v>
      </c>
      <c r="F236" s="25"/>
    </row>
    <row r="237" spans="1:6" ht="12.75" hidden="1">
      <c r="A237" s="39">
        <f t="shared" si="3"/>
        <v>25069</v>
      </c>
      <c r="B237" s="40">
        <v>25069</v>
      </c>
      <c r="C237" s="41">
        <v>0.065</v>
      </c>
      <c r="E237" s="25" t="s">
        <v>11</v>
      </c>
      <c r="F237" s="25"/>
    </row>
    <row r="238" spans="1:6" ht="12.75" hidden="1">
      <c r="A238" s="39">
        <f t="shared" si="3"/>
        <v>25100</v>
      </c>
      <c r="B238" s="40">
        <v>25100</v>
      </c>
      <c r="C238" s="41">
        <v>0.0645</v>
      </c>
      <c r="E238" s="25" t="s">
        <v>11</v>
      </c>
      <c r="F238" s="25"/>
    </row>
    <row r="239" spans="1:6" ht="12.75" hidden="1">
      <c r="A239" s="39">
        <f t="shared" si="3"/>
        <v>25130</v>
      </c>
      <c r="B239" s="40">
        <v>25130</v>
      </c>
      <c r="C239" s="41">
        <v>0.0625</v>
      </c>
      <c r="E239" s="25" t="s">
        <v>11</v>
      </c>
      <c r="F239" s="25"/>
    </row>
    <row r="240" spans="1:6" ht="12.75" hidden="1">
      <c r="A240" s="39">
        <f t="shared" si="3"/>
        <v>25161</v>
      </c>
      <c r="B240" s="40">
        <v>25161</v>
      </c>
      <c r="C240" s="41">
        <v>0.0625</v>
      </c>
      <c r="E240" s="25" t="s">
        <v>11</v>
      </c>
      <c r="F240" s="25"/>
    </row>
    <row r="241" spans="1:6" ht="12.75" hidden="1">
      <c r="A241" s="39">
        <f t="shared" si="3"/>
        <v>25191</v>
      </c>
      <c r="B241" s="40">
        <v>25191</v>
      </c>
      <c r="C241" s="41">
        <v>0.066</v>
      </c>
      <c r="E241" s="25" t="s">
        <v>11</v>
      </c>
      <c r="F241" s="25"/>
    </row>
    <row r="242" spans="1:6" ht="12.75" hidden="1">
      <c r="A242" s="39">
        <f t="shared" si="3"/>
        <v>25222</v>
      </c>
      <c r="B242" s="40">
        <v>25222</v>
      </c>
      <c r="C242" s="41">
        <v>0.0695</v>
      </c>
      <c r="E242" s="25" t="s">
        <v>11</v>
      </c>
      <c r="F242" s="25"/>
    </row>
    <row r="243" spans="1:6" ht="12.75" hidden="1">
      <c r="A243" s="39">
        <f t="shared" si="3"/>
        <v>25253</v>
      </c>
      <c r="B243" s="40">
        <v>25253</v>
      </c>
      <c r="C243" s="41">
        <v>0.07</v>
      </c>
      <c r="E243" s="25" t="s">
        <v>11</v>
      </c>
      <c r="F243" s="25"/>
    </row>
    <row r="244" spans="1:6" ht="12.75" hidden="1">
      <c r="A244" s="39">
        <f t="shared" si="3"/>
        <v>25281</v>
      </c>
      <c r="B244" s="40">
        <v>25281</v>
      </c>
      <c r="C244" s="41">
        <v>0.0724</v>
      </c>
      <c r="E244" s="25" t="s">
        <v>11</v>
      </c>
      <c r="F244" s="25"/>
    </row>
    <row r="245" spans="1:6" ht="12.75" hidden="1">
      <c r="A245" s="39">
        <f t="shared" si="3"/>
        <v>25312</v>
      </c>
      <c r="B245" s="40">
        <v>25312</v>
      </c>
      <c r="C245" s="41">
        <v>0.075</v>
      </c>
      <c r="E245" s="25" t="s">
        <v>11</v>
      </c>
      <c r="F245" s="25"/>
    </row>
    <row r="246" spans="1:6" ht="12.75" hidden="1">
      <c r="A246" s="39">
        <f t="shared" si="3"/>
        <v>25342</v>
      </c>
      <c r="B246" s="40">
        <v>25342</v>
      </c>
      <c r="C246" s="41">
        <v>0.075</v>
      </c>
      <c r="E246" s="25" t="s">
        <v>11</v>
      </c>
      <c r="F246" s="25"/>
    </row>
    <row r="247" spans="1:6" ht="12.75" hidden="1">
      <c r="A247" s="39">
        <f t="shared" si="3"/>
        <v>25373</v>
      </c>
      <c r="B247" s="40">
        <v>25373</v>
      </c>
      <c r="C247" s="41">
        <v>0.0823</v>
      </c>
      <c r="E247" s="25" t="s">
        <v>11</v>
      </c>
      <c r="F247" s="25"/>
    </row>
    <row r="248" spans="1:6" ht="12.75" hidden="1">
      <c r="A248" s="39">
        <f t="shared" si="3"/>
        <v>25403</v>
      </c>
      <c r="B248" s="40">
        <v>25403</v>
      </c>
      <c r="C248" s="41">
        <v>0.085</v>
      </c>
      <c r="E248" s="25" t="s">
        <v>11</v>
      </c>
      <c r="F248" s="25"/>
    </row>
    <row r="249" spans="1:6" ht="12.75" hidden="1">
      <c r="A249" s="39">
        <f t="shared" si="3"/>
        <v>25434</v>
      </c>
      <c r="B249" s="40">
        <v>25434</v>
      </c>
      <c r="C249" s="41">
        <v>0.085</v>
      </c>
      <c r="E249" s="25" t="s">
        <v>11</v>
      </c>
      <c r="F249" s="25"/>
    </row>
    <row r="250" spans="1:6" ht="12.75" hidden="1">
      <c r="A250" s="39">
        <f t="shared" si="3"/>
        <v>25465</v>
      </c>
      <c r="B250" s="40">
        <v>25465</v>
      </c>
      <c r="C250" s="41">
        <v>0.085</v>
      </c>
      <c r="E250" s="25" t="s">
        <v>11</v>
      </c>
      <c r="F250" s="25"/>
    </row>
    <row r="251" spans="1:6" ht="12.75" hidden="1">
      <c r="A251" s="39">
        <f t="shared" si="3"/>
        <v>25495</v>
      </c>
      <c r="B251" s="40">
        <v>25495</v>
      </c>
      <c r="C251" s="41">
        <v>0.085</v>
      </c>
      <c r="E251" s="25" t="s">
        <v>11</v>
      </c>
      <c r="F251" s="25"/>
    </row>
    <row r="252" spans="1:6" ht="12.75" hidden="1">
      <c r="A252" s="39">
        <f t="shared" si="3"/>
        <v>25526</v>
      </c>
      <c r="B252" s="40">
        <v>25526</v>
      </c>
      <c r="C252" s="41">
        <v>0.085</v>
      </c>
      <c r="E252" s="25" t="s">
        <v>11</v>
      </c>
      <c r="F252" s="25"/>
    </row>
    <row r="253" spans="1:6" ht="12.75" hidden="1">
      <c r="A253" s="39">
        <f t="shared" si="3"/>
        <v>25556</v>
      </c>
      <c r="B253" s="40">
        <v>25556</v>
      </c>
      <c r="C253" s="41">
        <v>0.085</v>
      </c>
      <c r="E253" s="25" t="s">
        <v>11</v>
      </c>
      <c r="F253" s="25"/>
    </row>
    <row r="254" spans="1:6" ht="12.75" hidden="1">
      <c r="A254" s="39">
        <f t="shared" si="3"/>
        <v>25587</v>
      </c>
      <c r="B254" s="40">
        <v>25587</v>
      </c>
      <c r="C254" s="41">
        <v>0.085</v>
      </c>
      <c r="E254" s="25" t="s">
        <v>11</v>
      </c>
      <c r="F254" s="25"/>
    </row>
    <row r="255" spans="1:6" ht="12.75" hidden="1">
      <c r="A255" s="39">
        <f t="shared" si="3"/>
        <v>25618</v>
      </c>
      <c r="B255" s="40">
        <v>25618</v>
      </c>
      <c r="C255" s="41">
        <v>0.085</v>
      </c>
      <c r="E255" s="25" t="s">
        <v>11</v>
      </c>
      <c r="F255" s="25"/>
    </row>
    <row r="256" spans="1:6" ht="12.75" hidden="1">
      <c r="A256" s="39">
        <f t="shared" si="3"/>
        <v>25646</v>
      </c>
      <c r="B256" s="40">
        <v>25646</v>
      </c>
      <c r="C256" s="41">
        <v>0.0839</v>
      </c>
      <c r="E256" s="25" t="s">
        <v>11</v>
      </c>
      <c r="F256" s="25"/>
    </row>
    <row r="257" spans="1:6" ht="12.75" hidden="1">
      <c r="A257" s="39">
        <f t="shared" si="3"/>
        <v>25677</v>
      </c>
      <c r="B257" s="40">
        <v>25677</v>
      </c>
      <c r="C257" s="41">
        <v>0.08</v>
      </c>
      <c r="E257" s="25" t="s">
        <v>11</v>
      </c>
      <c r="F257" s="25"/>
    </row>
    <row r="258" spans="1:6" ht="12.75" hidden="1">
      <c r="A258" s="39">
        <f t="shared" si="3"/>
        <v>25707</v>
      </c>
      <c r="B258" s="40">
        <v>25707</v>
      </c>
      <c r="C258" s="41">
        <v>0.08</v>
      </c>
      <c r="E258" s="25" t="s">
        <v>11</v>
      </c>
      <c r="F258" s="25"/>
    </row>
    <row r="259" spans="1:6" ht="12.75" hidden="1">
      <c r="A259" s="39">
        <f aca="true" t="shared" si="4" ref="A259:A322">+B259</f>
        <v>25738</v>
      </c>
      <c r="B259" s="40">
        <v>25738</v>
      </c>
      <c r="C259" s="41">
        <v>0.08</v>
      </c>
      <c r="E259" s="25" t="s">
        <v>11</v>
      </c>
      <c r="F259" s="25"/>
    </row>
    <row r="260" spans="1:6" ht="12.75" hidden="1">
      <c r="A260" s="39">
        <f t="shared" si="4"/>
        <v>25768</v>
      </c>
      <c r="B260" s="40">
        <v>25768</v>
      </c>
      <c r="C260" s="41">
        <v>0.08</v>
      </c>
      <c r="E260" s="25" t="s">
        <v>11</v>
      </c>
      <c r="F260" s="25"/>
    </row>
    <row r="261" spans="1:6" ht="12.75" hidden="1">
      <c r="A261" s="39">
        <f t="shared" si="4"/>
        <v>25799</v>
      </c>
      <c r="B261" s="40">
        <v>25799</v>
      </c>
      <c r="C261" s="41">
        <v>0.08</v>
      </c>
      <c r="E261" s="25" t="s">
        <v>11</v>
      </c>
      <c r="F261" s="25"/>
    </row>
    <row r="262" spans="1:6" ht="12.75" hidden="1">
      <c r="A262" s="39">
        <f t="shared" si="4"/>
        <v>25830</v>
      </c>
      <c r="B262" s="40">
        <v>25830</v>
      </c>
      <c r="C262" s="41">
        <v>0.0783</v>
      </c>
      <c r="E262" s="25" t="s">
        <v>11</v>
      </c>
      <c r="F262" s="25"/>
    </row>
    <row r="263" spans="1:6" ht="12.75" hidden="1">
      <c r="A263" s="39">
        <f t="shared" si="4"/>
        <v>25860</v>
      </c>
      <c r="B263" s="40">
        <v>25860</v>
      </c>
      <c r="C263" s="41">
        <v>0.075</v>
      </c>
      <c r="E263" s="25" t="s">
        <v>11</v>
      </c>
      <c r="F263" s="25"/>
    </row>
    <row r="264" spans="1:6" ht="12.75" hidden="1">
      <c r="A264" s="39">
        <f t="shared" si="4"/>
        <v>25891</v>
      </c>
      <c r="B264" s="40">
        <v>25891</v>
      </c>
      <c r="C264" s="41">
        <v>0.0728</v>
      </c>
      <c r="E264" s="25" t="s">
        <v>11</v>
      </c>
      <c r="F264" s="25"/>
    </row>
    <row r="265" spans="1:6" ht="12.75" hidden="1">
      <c r="A265" s="39">
        <f t="shared" si="4"/>
        <v>25921</v>
      </c>
      <c r="B265" s="40">
        <v>25921</v>
      </c>
      <c r="C265" s="41">
        <v>0.0692</v>
      </c>
      <c r="E265" s="25" t="s">
        <v>11</v>
      </c>
      <c r="F265" s="25"/>
    </row>
    <row r="266" spans="1:6" ht="12.75" hidden="1">
      <c r="A266" s="39">
        <f t="shared" si="4"/>
        <v>25952</v>
      </c>
      <c r="B266" s="40">
        <v>25952</v>
      </c>
      <c r="C266" s="41">
        <v>0.0629</v>
      </c>
      <c r="E266" s="25" t="s">
        <v>11</v>
      </c>
      <c r="F266" s="25"/>
    </row>
    <row r="267" spans="1:6" ht="12.75" hidden="1">
      <c r="A267" s="39">
        <f t="shared" si="4"/>
        <v>25983</v>
      </c>
      <c r="B267" s="40">
        <v>25983</v>
      </c>
      <c r="C267" s="41">
        <v>0.0588</v>
      </c>
      <c r="E267" s="25" t="s">
        <v>11</v>
      </c>
      <c r="F267" s="25"/>
    </row>
    <row r="268" spans="1:6" ht="12.75" hidden="1">
      <c r="A268" s="39">
        <f t="shared" si="4"/>
        <v>26011</v>
      </c>
      <c r="B268" s="40">
        <v>26011</v>
      </c>
      <c r="C268" s="41">
        <v>0.054400000000000004</v>
      </c>
      <c r="E268" s="25" t="s">
        <v>11</v>
      </c>
      <c r="F268" s="25"/>
    </row>
    <row r="269" spans="1:6" ht="12.75" hidden="1">
      <c r="A269" s="39">
        <f t="shared" si="4"/>
        <v>26042</v>
      </c>
      <c r="B269" s="40">
        <v>26042</v>
      </c>
      <c r="C269" s="41">
        <v>0.0528</v>
      </c>
      <c r="E269" s="25" t="s">
        <v>11</v>
      </c>
      <c r="F269" s="25"/>
    </row>
    <row r="270" spans="1:6" ht="12.75" hidden="1">
      <c r="A270" s="39">
        <f t="shared" si="4"/>
        <v>26072</v>
      </c>
      <c r="B270" s="40">
        <v>26072</v>
      </c>
      <c r="C270" s="41">
        <v>0.0546</v>
      </c>
      <c r="E270" s="25" t="s">
        <v>11</v>
      </c>
      <c r="F270" s="25"/>
    </row>
    <row r="271" spans="1:6" ht="12.75" hidden="1">
      <c r="A271" s="39">
        <f t="shared" si="4"/>
        <v>26103</v>
      </c>
      <c r="B271" s="40">
        <v>26103</v>
      </c>
      <c r="C271" s="41">
        <v>0.055</v>
      </c>
      <c r="E271" s="25" t="s">
        <v>11</v>
      </c>
      <c r="F271" s="25"/>
    </row>
    <row r="272" spans="1:6" ht="12.75" hidden="1">
      <c r="A272" s="39">
        <f t="shared" si="4"/>
        <v>26133</v>
      </c>
      <c r="B272" s="40">
        <v>26133</v>
      </c>
      <c r="C272" s="41">
        <v>0.0591</v>
      </c>
      <c r="E272" s="25" t="s">
        <v>11</v>
      </c>
      <c r="F272" s="25"/>
    </row>
    <row r="273" spans="1:6" ht="12.75" hidden="1">
      <c r="A273" s="39">
        <f t="shared" si="4"/>
        <v>26164</v>
      </c>
      <c r="B273" s="40">
        <v>26164</v>
      </c>
      <c r="C273" s="41">
        <v>0.06</v>
      </c>
      <c r="E273" s="25" t="s">
        <v>11</v>
      </c>
      <c r="F273" s="25"/>
    </row>
    <row r="274" spans="1:6" ht="12.75" hidden="1">
      <c r="A274" s="39">
        <f t="shared" si="4"/>
        <v>26195</v>
      </c>
      <c r="B274" s="40">
        <v>26195</v>
      </c>
      <c r="C274" s="41">
        <v>0.06</v>
      </c>
      <c r="E274" s="25" t="s">
        <v>11</v>
      </c>
      <c r="F274" s="25"/>
    </row>
    <row r="275" spans="1:6" ht="12.75" hidden="1">
      <c r="A275" s="39">
        <f t="shared" si="4"/>
        <v>26225</v>
      </c>
      <c r="B275" s="40">
        <v>26225</v>
      </c>
      <c r="C275" s="41">
        <v>0.059000000000000004</v>
      </c>
      <c r="E275" s="25" t="s">
        <v>11</v>
      </c>
      <c r="F275" s="25"/>
    </row>
    <row r="276" spans="1:6" ht="12.75" hidden="1">
      <c r="A276" s="39">
        <f t="shared" si="4"/>
        <v>26256</v>
      </c>
      <c r="B276" s="40">
        <v>26256</v>
      </c>
      <c r="C276" s="41">
        <v>0.0553</v>
      </c>
      <c r="E276" s="25" t="s">
        <v>11</v>
      </c>
      <c r="F276" s="25"/>
    </row>
    <row r="277" spans="1:6" ht="12.75" hidden="1">
      <c r="A277" s="39">
        <f t="shared" si="4"/>
        <v>26286</v>
      </c>
      <c r="B277" s="40">
        <v>26286</v>
      </c>
      <c r="C277" s="41">
        <v>0.054900000000000004</v>
      </c>
      <c r="E277" s="25" t="s">
        <v>11</v>
      </c>
      <c r="F277" s="25"/>
    </row>
    <row r="278" spans="1:6" ht="12.75" hidden="1">
      <c r="A278" s="39">
        <f t="shared" si="4"/>
        <v>26317</v>
      </c>
      <c r="B278" s="40">
        <v>26317</v>
      </c>
      <c r="C278" s="41">
        <v>0.0518</v>
      </c>
      <c r="E278" s="25" t="s">
        <v>11</v>
      </c>
      <c r="F278" s="25"/>
    </row>
    <row r="279" spans="1:6" ht="12.75" hidden="1">
      <c r="A279" s="39">
        <f t="shared" si="4"/>
        <v>26348</v>
      </c>
      <c r="B279" s="40">
        <v>26348</v>
      </c>
      <c r="C279" s="41">
        <v>0.0475</v>
      </c>
      <c r="E279" s="25" t="s">
        <v>11</v>
      </c>
      <c r="F279" s="25"/>
    </row>
    <row r="280" spans="1:6" ht="12.75" hidden="1">
      <c r="A280" s="39">
        <f t="shared" si="4"/>
        <v>26377</v>
      </c>
      <c r="B280" s="40">
        <v>26377</v>
      </c>
      <c r="C280" s="41">
        <v>0.0475</v>
      </c>
      <c r="E280" s="25" t="s">
        <v>11</v>
      </c>
      <c r="F280" s="25"/>
    </row>
    <row r="281" spans="1:6" ht="12.75" hidden="1">
      <c r="A281" s="39">
        <f t="shared" si="4"/>
        <v>26408</v>
      </c>
      <c r="B281" s="40">
        <v>26408</v>
      </c>
      <c r="C281" s="41">
        <v>0.049699999999999994</v>
      </c>
      <c r="E281" s="25" t="s">
        <v>11</v>
      </c>
      <c r="F281" s="25"/>
    </row>
    <row r="282" spans="1:6" ht="12.75" hidden="1">
      <c r="A282" s="39">
        <f t="shared" si="4"/>
        <v>26438</v>
      </c>
      <c r="B282" s="40">
        <v>26438</v>
      </c>
      <c r="C282" s="41">
        <v>0.05</v>
      </c>
      <c r="E282" s="25" t="s">
        <v>11</v>
      </c>
      <c r="F282" s="25"/>
    </row>
    <row r="283" spans="1:6" ht="12.75" hidden="1">
      <c r="A283" s="39">
        <f t="shared" si="4"/>
        <v>26469</v>
      </c>
      <c r="B283" s="40">
        <v>26469</v>
      </c>
      <c r="C283" s="41">
        <v>0.0504</v>
      </c>
      <c r="E283" s="25" t="s">
        <v>11</v>
      </c>
      <c r="F283" s="25"/>
    </row>
    <row r="284" spans="1:6" ht="12.75" hidden="1">
      <c r="A284" s="39">
        <f t="shared" si="4"/>
        <v>26499</v>
      </c>
      <c r="B284" s="40">
        <v>26499</v>
      </c>
      <c r="C284" s="41">
        <v>0.0525</v>
      </c>
      <c r="E284" s="25" t="s">
        <v>11</v>
      </c>
      <c r="F284" s="25"/>
    </row>
    <row r="285" spans="1:6" ht="12.75" hidden="1">
      <c r="A285" s="39">
        <f t="shared" si="4"/>
        <v>26530</v>
      </c>
      <c r="B285" s="40">
        <v>26530</v>
      </c>
      <c r="C285" s="41">
        <v>0.0527</v>
      </c>
      <c r="E285" s="25" t="s">
        <v>11</v>
      </c>
      <c r="F285" s="25"/>
    </row>
    <row r="286" spans="1:6" ht="12.75" hidden="1">
      <c r="A286" s="39">
        <f t="shared" si="4"/>
        <v>26561</v>
      </c>
      <c r="B286" s="40">
        <v>26561</v>
      </c>
      <c r="C286" s="41">
        <v>0.055</v>
      </c>
      <c r="E286" s="25" t="s">
        <v>11</v>
      </c>
      <c r="F286" s="25"/>
    </row>
    <row r="287" spans="1:6" ht="12.75" hidden="1">
      <c r="A287" s="39">
        <f t="shared" si="4"/>
        <v>26591</v>
      </c>
      <c r="B287" s="40">
        <v>26591</v>
      </c>
      <c r="C287" s="41">
        <v>0.057300000000000004</v>
      </c>
      <c r="E287" s="25" t="s">
        <v>11</v>
      </c>
      <c r="F287" s="25"/>
    </row>
    <row r="288" spans="1:6" ht="12.75" hidden="1">
      <c r="A288" s="39">
        <f t="shared" si="4"/>
        <v>26622</v>
      </c>
      <c r="B288" s="40">
        <v>26622</v>
      </c>
      <c r="C288" s="41">
        <v>0.0575</v>
      </c>
      <c r="E288" s="25" t="s">
        <v>11</v>
      </c>
      <c r="F288" s="25"/>
    </row>
    <row r="289" spans="1:6" ht="12.75" hidden="1">
      <c r="A289" s="39">
        <f t="shared" si="4"/>
        <v>26652</v>
      </c>
      <c r="B289" s="40">
        <v>26652</v>
      </c>
      <c r="C289" s="41">
        <v>0.0579</v>
      </c>
      <c r="E289" s="25" t="s">
        <v>11</v>
      </c>
      <c r="F289" s="25"/>
    </row>
    <row r="290" spans="1:6" ht="12.75" hidden="1">
      <c r="A290" s="39">
        <f t="shared" si="4"/>
        <v>26683</v>
      </c>
      <c r="B290" s="40">
        <v>26683</v>
      </c>
      <c r="C290" s="41">
        <v>0.06</v>
      </c>
      <c r="E290" s="25" t="s">
        <v>11</v>
      </c>
      <c r="F290" s="25"/>
    </row>
    <row r="291" spans="1:6" ht="12.75" hidden="1">
      <c r="A291" s="39">
        <f t="shared" si="4"/>
        <v>26714</v>
      </c>
      <c r="B291" s="40">
        <v>26714</v>
      </c>
      <c r="C291" s="41">
        <v>0.0602</v>
      </c>
      <c r="E291" s="25" t="s">
        <v>11</v>
      </c>
      <c r="F291" s="25"/>
    </row>
    <row r="292" spans="1:6" ht="12.75" hidden="1">
      <c r="A292" s="39">
        <f t="shared" si="4"/>
        <v>26742</v>
      </c>
      <c r="B292" s="40">
        <v>26742</v>
      </c>
      <c r="C292" s="41">
        <v>0.063</v>
      </c>
      <c r="E292" s="25" t="s">
        <v>11</v>
      </c>
      <c r="F292" s="25"/>
    </row>
    <row r="293" spans="1:6" ht="12.75" hidden="1">
      <c r="A293" s="39">
        <f t="shared" si="4"/>
        <v>26773</v>
      </c>
      <c r="B293" s="40">
        <v>26773</v>
      </c>
      <c r="C293" s="41">
        <v>0.0661</v>
      </c>
      <c r="E293" s="25" t="s">
        <v>11</v>
      </c>
      <c r="F293" s="25"/>
    </row>
    <row r="294" spans="1:6" ht="12.75" hidden="1">
      <c r="A294" s="39">
        <f t="shared" si="4"/>
        <v>26803</v>
      </c>
      <c r="B294" s="40">
        <v>26803</v>
      </c>
      <c r="C294" s="41">
        <v>0.0701</v>
      </c>
      <c r="E294" s="25" t="s">
        <v>11</v>
      </c>
      <c r="F294" s="25"/>
    </row>
    <row r="295" spans="1:6" ht="12.75" hidden="1">
      <c r="A295" s="39">
        <f t="shared" si="4"/>
        <v>26834</v>
      </c>
      <c r="B295" s="40">
        <v>26834</v>
      </c>
      <c r="C295" s="41">
        <v>0.07490000000000001</v>
      </c>
      <c r="E295" s="25" t="s">
        <v>11</v>
      </c>
      <c r="F295" s="25"/>
    </row>
    <row r="296" spans="1:6" ht="12.75" hidden="1">
      <c r="A296" s="39">
        <f t="shared" si="4"/>
        <v>26864</v>
      </c>
      <c r="B296" s="40">
        <v>26864</v>
      </c>
      <c r="C296" s="41">
        <v>0.083</v>
      </c>
      <c r="E296" s="25" t="s">
        <v>11</v>
      </c>
      <c r="F296" s="25"/>
    </row>
    <row r="297" spans="1:6" ht="12.75" hidden="1">
      <c r="A297" s="39">
        <f t="shared" si="4"/>
        <v>26895</v>
      </c>
      <c r="B297" s="40">
        <v>26895</v>
      </c>
      <c r="C297" s="41">
        <v>0.09230000000000001</v>
      </c>
      <c r="E297" s="25" t="s">
        <v>11</v>
      </c>
      <c r="F297" s="25"/>
    </row>
    <row r="298" spans="1:6" ht="12.75" hidden="1">
      <c r="A298" s="39">
        <f t="shared" si="4"/>
        <v>26926</v>
      </c>
      <c r="B298" s="40">
        <v>26926</v>
      </c>
      <c r="C298" s="41">
        <v>0.0986</v>
      </c>
      <c r="E298" s="25" t="s">
        <v>11</v>
      </c>
      <c r="F298" s="25"/>
    </row>
    <row r="299" spans="1:6" ht="12.75" hidden="1">
      <c r="A299" s="39">
        <f t="shared" si="4"/>
        <v>26956</v>
      </c>
      <c r="B299" s="40">
        <v>26956</v>
      </c>
      <c r="C299" s="41">
        <v>0.09939999999999999</v>
      </c>
      <c r="E299" s="25" t="s">
        <v>11</v>
      </c>
      <c r="F299" s="25"/>
    </row>
    <row r="300" spans="1:6" ht="12.75" hidden="1">
      <c r="A300" s="39">
        <f t="shared" si="4"/>
        <v>26987</v>
      </c>
      <c r="B300" s="40">
        <v>26987</v>
      </c>
      <c r="C300" s="41">
        <v>0.0975</v>
      </c>
      <c r="E300" s="25" t="s">
        <v>11</v>
      </c>
      <c r="F300" s="25"/>
    </row>
    <row r="301" spans="1:6" ht="12.75" hidden="1">
      <c r="A301" s="39">
        <f t="shared" si="4"/>
        <v>27017</v>
      </c>
      <c r="B301" s="40">
        <v>27017</v>
      </c>
      <c r="C301" s="41">
        <v>0.0975</v>
      </c>
      <c r="E301" s="25" t="s">
        <v>11</v>
      </c>
      <c r="F301" s="25"/>
    </row>
    <row r="302" spans="1:6" ht="12.75" hidden="1">
      <c r="A302" s="39">
        <f t="shared" si="4"/>
        <v>27048</v>
      </c>
      <c r="B302" s="40">
        <v>27048</v>
      </c>
      <c r="C302" s="41">
        <v>0.0973</v>
      </c>
      <c r="E302" s="25" t="s">
        <v>11</v>
      </c>
      <c r="F302" s="25"/>
    </row>
    <row r="303" spans="1:6" ht="12.75" hidden="1">
      <c r="A303" s="39">
        <f t="shared" si="4"/>
        <v>27079</v>
      </c>
      <c r="B303" s="40">
        <v>27079</v>
      </c>
      <c r="C303" s="41">
        <v>0.09210000000000002</v>
      </c>
      <c r="E303" s="25" t="s">
        <v>11</v>
      </c>
      <c r="F303" s="25"/>
    </row>
    <row r="304" spans="1:6" ht="12.75" hidden="1">
      <c r="A304" s="39">
        <f t="shared" si="4"/>
        <v>27107</v>
      </c>
      <c r="B304" s="40">
        <v>27107</v>
      </c>
      <c r="C304" s="41">
        <v>0.0885</v>
      </c>
      <c r="E304" s="25" t="s">
        <v>11</v>
      </c>
      <c r="F304" s="25"/>
    </row>
    <row r="305" spans="1:6" ht="12.75" hidden="1">
      <c r="A305" s="39">
        <f t="shared" si="4"/>
        <v>27138</v>
      </c>
      <c r="B305" s="40">
        <v>27138</v>
      </c>
      <c r="C305" s="41">
        <v>0.1002</v>
      </c>
      <c r="E305" s="25" t="s">
        <v>11</v>
      </c>
      <c r="F305" s="25"/>
    </row>
    <row r="306" spans="1:6" ht="12.75" hidden="1">
      <c r="A306" s="39">
        <f t="shared" si="4"/>
        <v>27168</v>
      </c>
      <c r="B306" s="40">
        <v>27168</v>
      </c>
      <c r="C306" s="41">
        <v>0.1125</v>
      </c>
      <c r="E306" s="25" t="s">
        <v>11</v>
      </c>
      <c r="F306" s="25"/>
    </row>
    <row r="307" spans="1:6" ht="12.75" hidden="1">
      <c r="A307" s="39">
        <f t="shared" si="4"/>
        <v>27199</v>
      </c>
      <c r="B307" s="40">
        <v>27199</v>
      </c>
      <c r="C307" s="41">
        <v>0.11539999999999999</v>
      </c>
      <c r="E307" s="25" t="s">
        <v>11</v>
      </c>
      <c r="F307" s="25"/>
    </row>
    <row r="308" spans="1:6" ht="12.75" hidden="1">
      <c r="A308" s="39">
        <f t="shared" si="4"/>
        <v>27229</v>
      </c>
      <c r="B308" s="40">
        <v>27229</v>
      </c>
      <c r="C308" s="41">
        <v>0.1197</v>
      </c>
      <c r="E308" s="25" t="s">
        <v>11</v>
      </c>
      <c r="F308" s="25"/>
    </row>
    <row r="309" spans="1:6" ht="12.75" hidden="1">
      <c r="A309" s="39">
        <f t="shared" si="4"/>
        <v>27260</v>
      </c>
      <c r="B309" s="40">
        <v>27260</v>
      </c>
      <c r="C309" s="41">
        <v>0.12</v>
      </c>
      <c r="E309" s="25" t="s">
        <v>11</v>
      </c>
      <c r="F309" s="25"/>
    </row>
    <row r="310" spans="1:6" ht="12.75" hidden="1">
      <c r="A310" s="39">
        <f t="shared" si="4"/>
        <v>27291</v>
      </c>
      <c r="B310" s="40">
        <v>27291</v>
      </c>
      <c r="C310" s="41">
        <v>0.12</v>
      </c>
      <c r="E310" s="25" t="s">
        <v>11</v>
      </c>
      <c r="F310" s="25"/>
    </row>
    <row r="311" spans="1:6" ht="12.75" hidden="1">
      <c r="A311" s="39">
        <f t="shared" si="4"/>
        <v>27321</v>
      </c>
      <c r="B311" s="40">
        <v>27321</v>
      </c>
      <c r="C311" s="41">
        <v>0.1168</v>
      </c>
      <c r="E311" s="25" t="s">
        <v>11</v>
      </c>
      <c r="F311" s="25"/>
    </row>
    <row r="312" spans="1:6" ht="12.75" hidden="1">
      <c r="A312" s="39">
        <f t="shared" si="4"/>
        <v>27352</v>
      </c>
      <c r="B312" s="40">
        <v>27352</v>
      </c>
      <c r="C312" s="41">
        <v>0.10830000000000001</v>
      </c>
      <c r="E312" s="25" t="s">
        <v>11</v>
      </c>
      <c r="F312" s="25"/>
    </row>
    <row r="313" spans="1:6" ht="12.75" hidden="1">
      <c r="A313" s="39">
        <f t="shared" si="4"/>
        <v>27382</v>
      </c>
      <c r="B313" s="40">
        <v>27382</v>
      </c>
      <c r="C313" s="41">
        <v>0.105</v>
      </c>
      <c r="E313" s="25" t="s">
        <v>11</v>
      </c>
      <c r="F313" s="25"/>
    </row>
    <row r="314" spans="1:6" ht="12.75" hidden="1">
      <c r="A314" s="39">
        <f t="shared" si="4"/>
        <v>27413</v>
      </c>
      <c r="B314" s="40">
        <v>27413</v>
      </c>
      <c r="C314" s="41">
        <v>0.1005</v>
      </c>
      <c r="E314" s="25" t="s">
        <v>11</v>
      </c>
      <c r="F314" s="25"/>
    </row>
    <row r="315" spans="1:6" ht="12.75" hidden="1">
      <c r="A315" s="39">
        <f t="shared" si="4"/>
        <v>27444</v>
      </c>
      <c r="B315" s="40">
        <v>27444</v>
      </c>
      <c r="C315" s="41">
        <v>0.08960000000000001</v>
      </c>
      <c r="E315" s="25" t="s">
        <v>11</v>
      </c>
      <c r="F315" s="25"/>
    </row>
    <row r="316" spans="1:6" ht="12.75" hidden="1">
      <c r="A316" s="39">
        <f t="shared" si="4"/>
        <v>27472</v>
      </c>
      <c r="B316" s="40">
        <v>27472</v>
      </c>
      <c r="C316" s="41">
        <v>0.0793</v>
      </c>
      <c r="E316" s="25" t="s">
        <v>11</v>
      </c>
      <c r="F316" s="25"/>
    </row>
    <row r="317" spans="1:6" ht="12.75" hidden="1">
      <c r="A317" s="39">
        <f t="shared" si="4"/>
        <v>27503</v>
      </c>
      <c r="B317" s="40">
        <v>27503</v>
      </c>
      <c r="C317" s="41">
        <v>0.075</v>
      </c>
      <c r="E317" s="25" t="s">
        <v>11</v>
      </c>
      <c r="F317" s="25"/>
    </row>
    <row r="318" spans="1:6" ht="12.75" hidden="1">
      <c r="A318" s="39">
        <f t="shared" si="4"/>
        <v>27533</v>
      </c>
      <c r="B318" s="40">
        <v>27533</v>
      </c>
      <c r="C318" s="41">
        <v>0.07400000000000001</v>
      </c>
      <c r="E318" s="25" t="s">
        <v>11</v>
      </c>
      <c r="F318" s="25"/>
    </row>
    <row r="319" spans="1:6" ht="12.75" hidden="1">
      <c r="A319" s="39">
        <f t="shared" si="4"/>
        <v>27564</v>
      </c>
      <c r="B319" s="40">
        <v>27564</v>
      </c>
      <c r="C319" s="41">
        <v>0.0707</v>
      </c>
      <c r="E319" s="25" t="s">
        <v>11</v>
      </c>
      <c r="F319" s="25"/>
    </row>
    <row r="320" spans="1:6" ht="12.75" hidden="1">
      <c r="A320" s="39">
        <f t="shared" si="4"/>
        <v>27594</v>
      </c>
      <c r="B320" s="40">
        <v>27594</v>
      </c>
      <c r="C320" s="41">
        <v>0.07150000000000001</v>
      </c>
      <c r="E320" s="25" t="s">
        <v>11</v>
      </c>
      <c r="F320" s="25"/>
    </row>
    <row r="321" spans="1:6" ht="12.75" hidden="1">
      <c r="A321" s="39">
        <f t="shared" si="4"/>
        <v>27625</v>
      </c>
      <c r="B321" s="40">
        <v>27625</v>
      </c>
      <c r="C321" s="41">
        <v>0.0766</v>
      </c>
      <c r="E321" s="25" t="s">
        <v>11</v>
      </c>
      <c r="F321" s="25"/>
    </row>
    <row r="322" spans="1:6" ht="12.75" hidden="1">
      <c r="A322" s="39">
        <f t="shared" si="4"/>
        <v>27656</v>
      </c>
      <c r="B322" s="40">
        <v>27656</v>
      </c>
      <c r="C322" s="41">
        <v>0.0788</v>
      </c>
      <c r="E322" s="25" t="s">
        <v>11</v>
      </c>
      <c r="F322" s="25"/>
    </row>
    <row r="323" spans="1:6" ht="12.75" hidden="1">
      <c r="A323" s="39">
        <f aca="true" t="shared" si="5" ref="A323:A386">+B323</f>
        <v>27686</v>
      </c>
      <c r="B323" s="40">
        <v>27686</v>
      </c>
      <c r="C323" s="41">
        <v>0.0796</v>
      </c>
      <c r="E323" s="25" t="s">
        <v>11</v>
      </c>
      <c r="F323" s="25"/>
    </row>
    <row r="324" spans="1:6" ht="12.75" hidden="1">
      <c r="A324" s="39">
        <f t="shared" si="5"/>
        <v>27717</v>
      </c>
      <c r="B324" s="40">
        <v>27717</v>
      </c>
      <c r="C324" s="41">
        <v>0.0753</v>
      </c>
      <c r="E324" s="25" t="s">
        <v>11</v>
      </c>
      <c r="F324" s="25"/>
    </row>
    <row r="325" spans="1:6" ht="12.75" hidden="1">
      <c r="A325" s="39">
        <f t="shared" si="5"/>
        <v>27747</v>
      </c>
      <c r="B325" s="40">
        <v>27747</v>
      </c>
      <c r="C325" s="41">
        <v>0.0726</v>
      </c>
      <c r="E325" s="25" t="s">
        <v>11</v>
      </c>
      <c r="F325" s="25"/>
    </row>
    <row r="326" spans="1:6" ht="12.75" hidden="1">
      <c r="A326" s="39">
        <f t="shared" si="5"/>
        <v>27778</v>
      </c>
      <c r="B326" s="40">
        <v>27778</v>
      </c>
      <c r="C326" s="41">
        <v>0.07</v>
      </c>
      <c r="E326" s="25" t="s">
        <v>11</v>
      </c>
      <c r="F326" s="25"/>
    </row>
    <row r="327" spans="1:6" ht="12.75" hidden="1">
      <c r="A327" s="39">
        <f t="shared" si="5"/>
        <v>27809</v>
      </c>
      <c r="B327" s="40">
        <v>27809</v>
      </c>
      <c r="C327" s="41">
        <v>0.0675</v>
      </c>
      <c r="E327" s="25" t="s">
        <v>11</v>
      </c>
      <c r="F327" s="25"/>
    </row>
    <row r="328" spans="1:6" ht="12.75" hidden="1">
      <c r="A328" s="39">
        <f t="shared" si="5"/>
        <v>27838</v>
      </c>
      <c r="B328" s="40">
        <v>27838</v>
      </c>
      <c r="C328" s="41">
        <v>0.0675</v>
      </c>
      <c r="E328" s="25" t="s">
        <v>11</v>
      </c>
      <c r="F328" s="25"/>
    </row>
    <row r="329" spans="1:6" ht="12.75" hidden="1">
      <c r="A329" s="39">
        <f t="shared" si="5"/>
        <v>27869</v>
      </c>
      <c r="B329" s="40">
        <v>27869</v>
      </c>
      <c r="C329" s="41">
        <v>0.0675</v>
      </c>
      <c r="E329" s="25" t="s">
        <v>11</v>
      </c>
      <c r="F329" s="25"/>
    </row>
    <row r="330" spans="1:6" ht="12.75" hidden="1">
      <c r="A330" s="39">
        <f t="shared" si="5"/>
        <v>27899</v>
      </c>
      <c r="B330" s="40">
        <v>27899</v>
      </c>
      <c r="C330" s="41">
        <v>0.0675</v>
      </c>
      <c r="E330" s="25" t="s">
        <v>11</v>
      </c>
      <c r="F330" s="25"/>
    </row>
    <row r="331" spans="1:6" ht="12.75" hidden="1">
      <c r="A331" s="39">
        <f t="shared" si="5"/>
        <v>27930</v>
      </c>
      <c r="B331" s="40">
        <v>27930</v>
      </c>
      <c r="C331" s="41">
        <v>0.07200000000000001</v>
      </c>
      <c r="E331" s="25" t="s">
        <v>11</v>
      </c>
      <c r="F331" s="25"/>
    </row>
    <row r="332" spans="1:6" ht="12.75" hidden="1">
      <c r="A332" s="39">
        <f t="shared" si="5"/>
        <v>27960</v>
      </c>
      <c r="B332" s="40">
        <v>27960</v>
      </c>
      <c r="C332" s="41">
        <v>0.0725</v>
      </c>
      <c r="E332" s="25" t="s">
        <v>11</v>
      </c>
      <c r="F332" s="25"/>
    </row>
    <row r="333" spans="1:6" ht="12.75" hidden="1">
      <c r="A333" s="39">
        <f t="shared" si="5"/>
        <v>27991</v>
      </c>
      <c r="B333" s="40">
        <v>27991</v>
      </c>
      <c r="C333" s="41">
        <v>0.0701</v>
      </c>
      <c r="E333" s="25" t="s">
        <v>11</v>
      </c>
      <c r="F333" s="25"/>
    </row>
    <row r="334" spans="1:6" ht="12.75" hidden="1">
      <c r="A334" s="39">
        <f t="shared" si="5"/>
        <v>28022</v>
      </c>
      <c r="B334" s="40">
        <v>28022</v>
      </c>
      <c r="C334" s="41">
        <v>0.07</v>
      </c>
      <c r="E334" s="25" t="s">
        <v>11</v>
      </c>
      <c r="F334" s="25"/>
    </row>
    <row r="335" spans="1:6" ht="12.75" hidden="1">
      <c r="A335" s="39">
        <f t="shared" si="5"/>
        <v>28052</v>
      </c>
      <c r="B335" s="40">
        <v>28052</v>
      </c>
      <c r="C335" s="41">
        <v>0.0677</v>
      </c>
      <c r="E335" s="25" t="s">
        <v>11</v>
      </c>
      <c r="F335" s="25"/>
    </row>
    <row r="336" spans="1:6" ht="12.75" hidden="1">
      <c r="A336" s="39">
        <f t="shared" si="5"/>
        <v>28083</v>
      </c>
      <c r="B336" s="40">
        <v>28083</v>
      </c>
      <c r="C336" s="41">
        <v>0.065</v>
      </c>
      <c r="E336" s="25" t="s">
        <v>11</v>
      </c>
      <c r="F336" s="25"/>
    </row>
    <row r="337" spans="1:6" ht="12.75" hidden="1">
      <c r="A337" s="39">
        <f t="shared" si="5"/>
        <v>28113</v>
      </c>
      <c r="B337" s="40">
        <v>28113</v>
      </c>
      <c r="C337" s="41">
        <v>0.0635</v>
      </c>
      <c r="E337" s="25" t="s">
        <v>11</v>
      </c>
      <c r="F337" s="25"/>
    </row>
    <row r="338" spans="1:6" ht="12.75" hidden="1">
      <c r="A338" s="39">
        <f t="shared" si="5"/>
        <v>28144</v>
      </c>
      <c r="B338" s="40">
        <v>28144</v>
      </c>
      <c r="C338" s="41">
        <v>0.0625</v>
      </c>
      <c r="E338" s="25" t="s">
        <v>11</v>
      </c>
      <c r="F338" s="25"/>
    </row>
    <row r="339" spans="1:6" ht="12.75" hidden="1">
      <c r="A339" s="39">
        <f t="shared" si="5"/>
        <v>28175</v>
      </c>
      <c r="B339" s="40">
        <v>28175</v>
      </c>
      <c r="C339" s="41">
        <v>0.0625</v>
      </c>
      <c r="E339" s="25" t="s">
        <v>11</v>
      </c>
      <c r="F339" s="25"/>
    </row>
    <row r="340" spans="1:6" ht="12.75" hidden="1">
      <c r="A340" s="39">
        <f t="shared" si="5"/>
        <v>28203</v>
      </c>
      <c r="B340" s="40">
        <v>28203</v>
      </c>
      <c r="C340" s="41">
        <v>0.0625</v>
      </c>
      <c r="E340" s="25" t="s">
        <v>11</v>
      </c>
      <c r="F340" s="25"/>
    </row>
    <row r="341" spans="1:6" ht="12.75" hidden="1">
      <c r="A341" s="39">
        <f t="shared" si="5"/>
        <v>28234</v>
      </c>
      <c r="B341" s="40">
        <v>28234</v>
      </c>
      <c r="C341" s="41">
        <v>0.0625</v>
      </c>
      <c r="E341" s="25" t="s">
        <v>11</v>
      </c>
      <c r="F341" s="25"/>
    </row>
    <row r="342" spans="1:6" ht="12.75" hidden="1">
      <c r="A342" s="39">
        <f t="shared" si="5"/>
        <v>28264</v>
      </c>
      <c r="B342" s="40">
        <v>28264</v>
      </c>
      <c r="C342" s="41">
        <v>0.0641</v>
      </c>
      <c r="E342" s="25" t="s">
        <v>11</v>
      </c>
      <c r="F342" s="25"/>
    </row>
    <row r="343" spans="1:6" ht="12.75" hidden="1">
      <c r="A343" s="39">
        <f t="shared" si="5"/>
        <v>28295</v>
      </c>
      <c r="B343" s="40">
        <v>28295</v>
      </c>
      <c r="C343" s="41">
        <v>0.0675</v>
      </c>
      <c r="E343" s="25" t="s">
        <v>11</v>
      </c>
      <c r="F343" s="25"/>
    </row>
    <row r="344" spans="1:6" ht="12.75" hidden="1">
      <c r="A344" s="39">
        <f t="shared" si="5"/>
        <v>28325</v>
      </c>
      <c r="B344" s="40">
        <v>28325</v>
      </c>
      <c r="C344" s="41">
        <v>0.0675</v>
      </c>
      <c r="E344" s="25" t="s">
        <v>11</v>
      </c>
      <c r="F344" s="25"/>
    </row>
    <row r="345" spans="1:6" ht="12.75" hidden="1">
      <c r="A345" s="39">
        <f t="shared" si="5"/>
        <v>28356</v>
      </c>
      <c r="B345" s="40">
        <v>28356</v>
      </c>
      <c r="C345" s="41">
        <v>0.0683</v>
      </c>
      <c r="E345" s="25" t="s">
        <v>11</v>
      </c>
      <c r="F345" s="25"/>
    </row>
    <row r="346" spans="1:6" ht="12.75" hidden="1">
      <c r="A346" s="39">
        <f t="shared" si="5"/>
        <v>28387</v>
      </c>
      <c r="B346" s="40">
        <v>28387</v>
      </c>
      <c r="C346" s="41">
        <v>0.0713</v>
      </c>
      <c r="E346" s="25" t="s">
        <v>11</v>
      </c>
      <c r="F346" s="25"/>
    </row>
    <row r="347" spans="1:6" ht="12.75" hidden="1">
      <c r="A347" s="39">
        <f t="shared" si="5"/>
        <v>28417</v>
      </c>
      <c r="B347" s="40">
        <v>28417</v>
      </c>
      <c r="C347" s="41">
        <v>0.07519999999999999</v>
      </c>
      <c r="E347" s="25" t="s">
        <v>11</v>
      </c>
      <c r="F347" s="25"/>
    </row>
    <row r="348" spans="1:6" ht="12.75" hidden="1">
      <c r="A348" s="39">
        <f t="shared" si="5"/>
        <v>28448</v>
      </c>
      <c r="B348" s="40">
        <v>28448</v>
      </c>
      <c r="C348" s="41">
        <v>0.0775</v>
      </c>
      <c r="E348" s="25" t="s">
        <v>11</v>
      </c>
      <c r="F348" s="25"/>
    </row>
    <row r="349" spans="1:6" ht="12.75" hidden="1">
      <c r="A349" s="39">
        <f t="shared" si="5"/>
        <v>28478</v>
      </c>
      <c r="B349" s="40">
        <v>28478</v>
      </c>
      <c r="C349" s="41">
        <v>0.0775</v>
      </c>
      <c r="E349" s="25" t="s">
        <v>11</v>
      </c>
      <c r="F349" s="25"/>
    </row>
    <row r="350" spans="1:6" ht="12.75" hidden="1">
      <c r="A350" s="39">
        <f t="shared" si="5"/>
        <v>28509</v>
      </c>
      <c r="B350" s="40">
        <v>28509</v>
      </c>
      <c r="C350" s="41">
        <v>0.0793</v>
      </c>
      <c r="E350" s="25" t="s">
        <v>11</v>
      </c>
      <c r="F350" s="25"/>
    </row>
    <row r="351" spans="1:6" ht="12.75" hidden="1">
      <c r="A351" s="39">
        <f t="shared" si="5"/>
        <v>28540</v>
      </c>
      <c r="B351" s="40">
        <v>28540</v>
      </c>
      <c r="C351" s="41">
        <v>0.08</v>
      </c>
      <c r="E351" s="25" t="s">
        <v>11</v>
      </c>
      <c r="F351" s="25"/>
    </row>
    <row r="352" spans="1:6" ht="12.75" hidden="1">
      <c r="A352" s="39">
        <f t="shared" si="5"/>
        <v>28568</v>
      </c>
      <c r="B352" s="40">
        <v>28568</v>
      </c>
      <c r="C352" s="41">
        <v>0.08</v>
      </c>
      <c r="E352" s="25" t="s">
        <v>11</v>
      </c>
      <c r="F352" s="25"/>
    </row>
    <row r="353" spans="1:6" ht="12.75" hidden="1">
      <c r="A353" s="39">
        <f t="shared" si="5"/>
        <v>28599</v>
      </c>
      <c r="B353" s="40">
        <v>28599</v>
      </c>
      <c r="C353" s="41">
        <v>0.08</v>
      </c>
      <c r="E353" s="25" t="s">
        <v>11</v>
      </c>
      <c r="F353" s="25"/>
    </row>
    <row r="354" spans="1:6" ht="12.75" hidden="1">
      <c r="A354" s="39">
        <f t="shared" si="5"/>
        <v>28629</v>
      </c>
      <c r="B354" s="40">
        <v>28629</v>
      </c>
      <c r="C354" s="41">
        <v>0.0827</v>
      </c>
      <c r="E354" s="25" t="s">
        <v>11</v>
      </c>
      <c r="F354" s="25"/>
    </row>
    <row r="355" spans="1:6" ht="12.75" hidden="1">
      <c r="A355" s="39">
        <f t="shared" si="5"/>
        <v>28660</v>
      </c>
      <c r="B355" s="40">
        <v>28660</v>
      </c>
      <c r="C355" s="41">
        <v>0.0863</v>
      </c>
      <c r="E355" s="25" t="s">
        <v>11</v>
      </c>
      <c r="F355" s="25"/>
    </row>
    <row r="356" spans="1:6" ht="12.75" hidden="1">
      <c r="A356" s="39">
        <f t="shared" si="5"/>
        <v>28690</v>
      </c>
      <c r="B356" s="40">
        <v>28690</v>
      </c>
      <c r="C356" s="41">
        <v>0.09</v>
      </c>
      <c r="E356" s="25" t="s">
        <v>11</v>
      </c>
      <c r="F356" s="25"/>
    </row>
    <row r="357" spans="1:6" ht="12.75" hidden="1">
      <c r="A357" s="39">
        <f t="shared" si="5"/>
        <v>28721</v>
      </c>
      <c r="B357" s="40">
        <v>28721</v>
      </c>
      <c r="C357" s="41">
        <v>0.0901</v>
      </c>
      <c r="E357" s="25" t="s">
        <v>11</v>
      </c>
      <c r="F357" s="25"/>
    </row>
    <row r="358" spans="1:6" ht="12.75" hidden="1">
      <c r="A358" s="39">
        <f t="shared" si="5"/>
        <v>28752</v>
      </c>
      <c r="B358" s="40">
        <v>28752</v>
      </c>
      <c r="C358" s="41">
        <v>0.0941</v>
      </c>
      <c r="E358" s="25" t="s">
        <v>11</v>
      </c>
      <c r="F358" s="25"/>
    </row>
    <row r="359" spans="1:6" ht="12.75" hidden="1">
      <c r="A359" s="39">
        <f t="shared" si="5"/>
        <v>28782</v>
      </c>
      <c r="B359" s="40">
        <v>28782</v>
      </c>
      <c r="C359" s="41">
        <v>0.09939999999999999</v>
      </c>
      <c r="E359" s="25" t="s">
        <v>11</v>
      </c>
      <c r="F359" s="25"/>
    </row>
    <row r="360" spans="1:6" ht="12.75" hidden="1">
      <c r="A360" s="39">
        <f t="shared" si="5"/>
        <v>28813</v>
      </c>
      <c r="B360" s="40">
        <v>28813</v>
      </c>
      <c r="C360" s="41">
        <v>0.1094</v>
      </c>
      <c r="E360" s="25" t="s">
        <v>11</v>
      </c>
      <c r="F360" s="25"/>
    </row>
    <row r="361" spans="1:6" ht="12.75" hidden="1">
      <c r="A361" s="39">
        <f t="shared" si="5"/>
        <v>28843</v>
      </c>
      <c r="B361" s="40">
        <v>28843</v>
      </c>
      <c r="C361" s="41">
        <v>0.1155</v>
      </c>
      <c r="E361" s="25" t="s">
        <v>11</v>
      </c>
      <c r="F361" s="25"/>
    </row>
    <row r="362" spans="1:6" ht="12.75" hidden="1">
      <c r="A362" s="39">
        <f t="shared" si="5"/>
        <v>28874</v>
      </c>
      <c r="B362" s="40">
        <v>28874</v>
      </c>
      <c r="C362" s="41">
        <v>0.1175</v>
      </c>
      <c r="E362" s="25" t="s">
        <v>11</v>
      </c>
      <c r="F362" s="25"/>
    </row>
    <row r="363" spans="1:6" ht="12.75" hidden="1">
      <c r="A363" s="39">
        <f t="shared" si="5"/>
        <v>28905</v>
      </c>
      <c r="B363" s="40">
        <v>28905</v>
      </c>
      <c r="C363" s="41">
        <v>0.1175</v>
      </c>
      <c r="E363" s="25" t="s">
        <v>11</v>
      </c>
      <c r="F363" s="25"/>
    </row>
    <row r="364" spans="1:6" ht="12.75" hidden="1">
      <c r="A364" s="39">
        <f t="shared" si="5"/>
        <v>28933</v>
      </c>
      <c r="B364" s="40">
        <v>28933</v>
      </c>
      <c r="C364" s="41">
        <v>0.1175</v>
      </c>
      <c r="E364" s="25" t="s">
        <v>11</v>
      </c>
      <c r="F364" s="25"/>
    </row>
    <row r="365" spans="1:6" ht="12.75" hidden="1">
      <c r="A365" s="39">
        <f t="shared" si="5"/>
        <v>28964</v>
      </c>
      <c r="B365" s="40">
        <v>28964</v>
      </c>
      <c r="C365" s="41">
        <v>0.1175</v>
      </c>
      <c r="E365" s="25" t="s">
        <v>11</v>
      </c>
      <c r="F365" s="25"/>
    </row>
    <row r="366" spans="1:6" ht="12.75" hidden="1">
      <c r="A366" s="39">
        <f t="shared" si="5"/>
        <v>28994</v>
      </c>
      <c r="B366" s="40">
        <v>28994</v>
      </c>
      <c r="C366" s="41">
        <v>0.1175</v>
      </c>
      <c r="E366" s="25" t="s">
        <v>11</v>
      </c>
      <c r="F366" s="25"/>
    </row>
    <row r="367" spans="1:6" ht="12.75" hidden="1">
      <c r="A367" s="39">
        <f t="shared" si="5"/>
        <v>29025</v>
      </c>
      <c r="B367" s="40">
        <v>29025</v>
      </c>
      <c r="C367" s="41">
        <v>0.1165</v>
      </c>
      <c r="E367" s="25" t="s">
        <v>11</v>
      </c>
      <c r="F367" s="25"/>
    </row>
    <row r="368" spans="1:6" ht="12.75" hidden="1">
      <c r="A368" s="39">
        <f t="shared" si="5"/>
        <v>29055</v>
      </c>
      <c r="B368" s="40">
        <v>29055</v>
      </c>
      <c r="C368" s="41">
        <v>0.11539999999999999</v>
      </c>
      <c r="E368" s="25" t="s">
        <v>11</v>
      </c>
      <c r="F368" s="25"/>
    </row>
    <row r="369" spans="1:6" ht="12.75" hidden="1">
      <c r="A369" s="39">
        <f t="shared" si="5"/>
        <v>29086</v>
      </c>
      <c r="B369" s="40">
        <v>29086</v>
      </c>
      <c r="C369" s="41">
        <v>0.1191</v>
      </c>
      <c r="E369" s="25" t="s">
        <v>11</v>
      </c>
      <c r="F369" s="25"/>
    </row>
    <row r="370" spans="1:6" ht="12.75" hidden="1">
      <c r="A370" s="39">
        <f t="shared" si="5"/>
        <v>29117</v>
      </c>
      <c r="B370" s="40">
        <v>29117</v>
      </c>
      <c r="C370" s="41">
        <v>0.129</v>
      </c>
      <c r="E370" s="25" t="s">
        <v>11</v>
      </c>
      <c r="F370" s="25"/>
    </row>
    <row r="371" spans="1:6" ht="12.75" hidden="1">
      <c r="A371" s="39">
        <f t="shared" si="5"/>
        <v>29147</v>
      </c>
      <c r="B371" s="40">
        <v>29147</v>
      </c>
      <c r="C371" s="41">
        <v>0.1439</v>
      </c>
      <c r="E371" s="3" t="str">
        <f aca="true" t="shared" si="6" ref="E371:E434">IF(MONTH(B371)&lt;4,"1",IF(MONTH(B371)&lt;7,"2",IF(MONTH(B371)&lt;10,"3","4")))&amp;"Q"&amp;YEAR(B371)</f>
        <v>4Q1979</v>
      </c>
      <c r="F371" s="49">
        <v>0.11699999999999999</v>
      </c>
    </row>
    <row r="372" spans="1:6" ht="12.75" hidden="1">
      <c r="A372" s="39">
        <f t="shared" si="5"/>
        <v>29178</v>
      </c>
      <c r="B372" s="40">
        <v>29178</v>
      </c>
      <c r="C372" s="41">
        <v>0.1555</v>
      </c>
      <c r="E372" s="3" t="str">
        <f t="shared" si="6"/>
        <v>4Q1979</v>
      </c>
      <c r="F372" s="49">
        <v>0.11699999999999999</v>
      </c>
    </row>
    <row r="373" spans="1:6" ht="12.75" hidden="1">
      <c r="A373" s="39">
        <f t="shared" si="5"/>
        <v>29208</v>
      </c>
      <c r="B373" s="40">
        <v>29208</v>
      </c>
      <c r="C373" s="41">
        <v>0.153</v>
      </c>
      <c r="E373" s="3" t="str">
        <f t="shared" si="6"/>
        <v>4Q1979</v>
      </c>
      <c r="F373" s="49">
        <v>0.11699999999999999</v>
      </c>
    </row>
    <row r="374" spans="1:6" ht="12.75" hidden="1">
      <c r="A374" s="39">
        <f t="shared" si="5"/>
        <v>29239</v>
      </c>
      <c r="B374" s="40">
        <v>29239</v>
      </c>
      <c r="C374" s="41">
        <v>0.1525</v>
      </c>
      <c r="E374" s="3" t="str">
        <f t="shared" si="6"/>
        <v>1Q1980</v>
      </c>
      <c r="F374" s="49">
        <v>0.1428</v>
      </c>
    </row>
    <row r="375" spans="1:6" ht="12.75" hidden="1">
      <c r="A375" s="39">
        <f t="shared" si="5"/>
        <v>29270</v>
      </c>
      <c r="B375" s="40">
        <v>29270</v>
      </c>
      <c r="C375" s="41">
        <v>0.1563</v>
      </c>
      <c r="E375" s="3" t="str">
        <f t="shared" si="6"/>
        <v>1Q1980</v>
      </c>
      <c r="F375" s="49">
        <v>0.1428</v>
      </c>
    </row>
    <row r="376" spans="1:6" ht="12.75" hidden="1">
      <c r="A376" s="39">
        <f t="shared" si="5"/>
        <v>29299</v>
      </c>
      <c r="B376" s="40">
        <v>29299</v>
      </c>
      <c r="C376" s="41">
        <v>0.18309999999999998</v>
      </c>
      <c r="E376" s="3" t="str">
        <f t="shared" si="6"/>
        <v>1Q1980</v>
      </c>
      <c r="F376" s="49">
        <v>0.1428</v>
      </c>
    </row>
    <row r="377" spans="1:6" ht="12.75" hidden="1">
      <c r="A377" s="39">
        <f t="shared" si="5"/>
        <v>29330</v>
      </c>
      <c r="B377" s="40">
        <v>29330</v>
      </c>
      <c r="C377" s="41">
        <v>0.1977</v>
      </c>
      <c r="E377" s="3" t="str">
        <f t="shared" si="6"/>
        <v>2Q1980</v>
      </c>
      <c r="F377" s="49">
        <v>0.15393333333333334</v>
      </c>
    </row>
    <row r="378" spans="1:6" ht="12.75" hidden="1">
      <c r="A378" s="39">
        <f t="shared" si="5"/>
        <v>29360</v>
      </c>
      <c r="B378" s="40">
        <v>29360</v>
      </c>
      <c r="C378" s="41">
        <v>0.16570000000000001</v>
      </c>
      <c r="E378" s="3" t="str">
        <f t="shared" si="6"/>
        <v>2Q1980</v>
      </c>
      <c r="F378" s="49">
        <v>0.15393333333333334</v>
      </c>
    </row>
    <row r="379" spans="1:6" ht="12.75" hidden="1">
      <c r="A379" s="39">
        <f t="shared" si="5"/>
        <v>29391</v>
      </c>
      <c r="B379" s="40">
        <v>29391</v>
      </c>
      <c r="C379" s="41">
        <v>0.1263</v>
      </c>
      <c r="E379" s="3" t="str">
        <f t="shared" si="6"/>
        <v>2Q1980</v>
      </c>
      <c r="F379" s="49">
        <v>0.15393333333333334</v>
      </c>
    </row>
    <row r="380" spans="1:6" ht="12.75" hidden="1">
      <c r="A380" s="39">
        <f t="shared" si="5"/>
        <v>29421</v>
      </c>
      <c r="B380" s="40">
        <v>29421</v>
      </c>
      <c r="C380" s="41">
        <v>0.1148</v>
      </c>
      <c r="E380" s="3" t="str">
        <f t="shared" si="6"/>
        <v>3Q1980</v>
      </c>
      <c r="F380" s="49">
        <v>0.18216666666666667</v>
      </c>
    </row>
    <row r="381" spans="1:6" ht="12.75" hidden="1">
      <c r="A381" s="39">
        <f t="shared" si="5"/>
        <v>29452</v>
      </c>
      <c r="B381" s="40">
        <v>29452</v>
      </c>
      <c r="C381" s="41">
        <v>0.1112</v>
      </c>
      <c r="E381" s="3" t="str">
        <f t="shared" si="6"/>
        <v>3Q1980</v>
      </c>
      <c r="F381" s="49">
        <v>0.18216666666666667</v>
      </c>
    </row>
    <row r="382" spans="1:6" ht="12.75" hidden="1">
      <c r="A382" s="39">
        <f t="shared" si="5"/>
        <v>29483</v>
      </c>
      <c r="B382" s="40">
        <v>29483</v>
      </c>
      <c r="C382" s="41">
        <v>0.1223</v>
      </c>
      <c r="E382" s="3" t="str">
        <f t="shared" si="6"/>
        <v>3Q1980</v>
      </c>
      <c r="F382" s="49">
        <v>0.18216666666666667</v>
      </c>
    </row>
    <row r="383" spans="1:6" ht="12.75" hidden="1">
      <c r="A383" s="39">
        <f t="shared" si="5"/>
        <v>29513</v>
      </c>
      <c r="B383" s="40">
        <v>29513</v>
      </c>
      <c r="C383" s="41">
        <v>0.1379</v>
      </c>
      <c r="E383" s="3" t="str">
        <f t="shared" si="6"/>
        <v>4Q1980</v>
      </c>
      <c r="F383" s="49">
        <v>0.11743333333333332</v>
      </c>
    </row>
    <row r="384" spans="1:6" ht="12.75" hidden="1">
      <c r="A384" s="39">
        <f t="shared" si="5"/>
        <v>29544</v>
      </c>
      <c r="B384" s="40">
        <v>29544</v>
      </c>
      <c r="C384" s="41">
        <v>0.1606</v>
      </c>
      <c r="E384" s="3" t="str">
        <f t="shared" si="6"/>
        <v>4Q1980</v>
      </c>
      <c r="F384" s="49">
        <v>0.11743333333333332</v>
      </c>
    </row>
    <row r="385" spans="1:6" ht="12.75" hidden="1">
      <c r="A385" s="39">
        <f t="shared" si="5"/>
        <v>29574</v>
      </c>
      <c r="B385" s="40">
        <v>29574</v>
      </c>
      <c r="C385" s="41">
        <v>0.20350000000000001</v>
      </c>
      <c r="E385" s="3" t="str">
        <f t="shared" si="6"/>
        <v>4Q1980</v>
      </c>
      <c r="F385" s="49">
        <v>0.11743333333333332</v>
      </c>
    </row>
    <row r="386" spans="1:6" ht="12.75" hidden="1">
      <c r="A386" s="39">
        <f t="shared" si="5"/>
        <v>29605</v>
      </c>
      <c r="B386" s="40">
        <v>29605</v>
      </c>
      <c r="C386" s="41">
        <v>0.2016</v>
      </c>
      <c r="E386" s="3" t="str">
        <f t="shared" si="6"/>
        <v>1Q1981</v>
      </c>
      <c r="F386" s="49">
        <v>0.14026666666666665</v>
      </c>
    </row>
    <row r="387" spans="1:6" ht="12.75" hidden="1">
      <c r="A387" s="39">
        <f aca="true" t="shared" si="7" ref="A387:A450">+B387</f>
        <v>29636</v>
      </c>
      <c r="B387" s="40">
        <v>29636</v>
      </c>
      <c r="C387" s="41">
        <v>0.1943</v>
      </c>
      <c r="E387" s="3" t="str">
        <f t="shared" si="6"/>
        <v>1Q1981</v>
      </c>
      <c r="F387" s="49">
        <v>0.14026666666666665</v>
      </c>
    </row>
    <row r="388" spans="1:6" ht="12.75" hidden="1">
      <c r="A388" s="39">
        <f t="shared" si="7"/>
        <v>29664</v>
      </c>
      <c r="B388" s="40">
        <v>29664</v>
      </c>
      <c r="C388" s="41">
        <v>0.1805</v>
      </c>
      <c r="E388" s="3" t="str">
        <f t="shared" si="6"/>
        <v>1Q1981</v>
      </c>
      <c r="F388" s="49">
        <v>0.14026666666666665</v>
      </c>
    </row>
    <row r="389" spans="1:6" ht="12.75" hidden="1">
      <c r="A389" s="39">
        <f t="shared" si="7"/>
        <v>29695</v>
      </c>
      <c r="B389" s="40">
        <v>29695</v>
      </c>
      <c r="C389" s="41">
        <v>0.17149999999999999</v>
      </c>
      <c r="E389" s="3" t="str">
        <f t="shared" si="6"/>
        <v>2Q1981</v>
      </c>
      <c r="F389" s="49">
        <v>0.1998</v>
      </c>
    </row>
    <row r="390" spans="1:6" ht="12.75" hidden="1">
      <c r="A390" s="39">
        <f t="shared" si="7"/>
        <v>29725</v>
      </c>
      <c r="B390" s="40">
        <v>29725</v>
      </c>
      <c r="C390" s="41">
        <v>0.1961</v>
      </c>
      <c r="E390" s="3" t="str">
        <f t="shared" si="6"/>
        <v>2Q1981</v>
      </c>
      <c r="F390" s="49">
        <v>0.1998</v>
      </c>
    </row>
    <row r="391" spans="1:6" ht="12.75" hidden="1">
      <c r="A391" s="39">
        <f t="shared" si="7"/>
        <v>29756</v>
      </c>
      <c r="B391" s="40">
        <v>29756</v>
      </c>
      <c r="C391" s="41">
        <v>0.2003</v>
      </c>
      <c r="E391" s="3" t="str">
        <f t="shared" si="6"/>
        <v>2Q1981</v>
      </c>
      <c r="F391" s="49">
        <v>0.1998</v>
      </c>
    </row>
    <row r="392" spans="1:6" ht="12.75" hidden="1">
      <c r="A392" s="39">
        <f t="shared" si="7"/>
        <v>29786</v>
      </c>
      <c r="B392" s="40">
        <v>29786</v>
      </c>
      <c r="C392" s="41">
        <v>0.2039</v>
      </c>
      <c r="E392" s="3" t="str">
        <f t="shared" si="6"/>
        <v>3Q1981</v>
      </c>
      <c r="F392" s="49">
        <v>0.1827</v>
      </c>
    </row>
    <row r="393" spans="1:6" ht="12.75" hidden="1">
      <c r="A393" s="39">
        <f t="shared" si="7"/>
        <v>29817</v>
      </c>
      <c r="B393" s="40">
        <v>29817</v>
      </c>
      <c r="C393" s="41">
        <v>0.205</v>
      </c>
      <c r="E393" s="3" t="str">
        <f t="shared" si="6"/>
        <v>3Q1981</v>
      </c>
      <c r="F393" s="49">
        <v>0.1827</v>
      </c>
    </row>
    <row r="394" spans="1:6" ht="12.75" hidden="1">
      <c r="A394" s="39">
        <f t="shared" si="7"/>
        <v>29848</v>
      </c>
      <c r="B394" s="40">
        <v>29848</v>
      </c>
      <c r="C394" s="41">
        <v>0.20079999999999998</v>
      </c>
      <c r="E394" s="3" t="str">
        <f t="shared" si="6"/>
        <v>3Q1981</v>
      </c>
      <c r="F394" s="49">
        <v>0.1827</v>
      </c>
    </row>
    <row r="395" spans="1:6" ht="12.75" hidden="1">
      <c r="A395" s="39">
        <f t="shared" si="7"/>
        <v>29878</v>
      </c>
      <c r="B395" s="40">
        <v>29878</v>
      </c>
      <c r="C395" s="41">
        <v>0.1845</v>
      </c>
      <c r="E395" s="3" t="str">
        <f t="shared" si="6"/>
        <v>4Q1981</v>
      </c>
      <c r="F395" s="49">
        <v>0.20306666666666665</v>
      </c>
    </row>
    <row r="396" spans="1:6" ht="12.75" hidden="1">
      <c r="A396" s="39">
        <f t="shared" si="7"/>
        <v>29909</v>
      </c>
      <c r="B396" s="40">
        <v>29909</v>
      </c>
      <c r="C396" s="41">
        <v>0.1684</v>
      </c>
      <c r="E396" s="3" t="str">
        <f t="shared" si="6"/>
        <v>4Q1981</v>
      </c>
      <c r="F396" s="49">
        <v>0.20306666666666665</v>
      </c>
    </row>
    <row r="397" spans="1:6" ht="12.75" hidden="1">
      <c r="A397" s="39">
        <f t="shared" si="7"/>
        <v>29939</v>
      </c>
      <c r="B397" s="40">
        <v>29939</v>
      </c>
      <c r="C397" s="41">
        <v>0.1575</v>
      </c>
      <c r="E397" s="3" t="str">
        <f t="shared" si="6"/>
        <v>4Q1981</v>
      </c>
      <c r="F397" s="49">
        <v>0.20306666666666665</v>
      </c>
    </row>
    <row r="398" spans="1:6" ht="12.75" hidden="1">
      <c r="A398" s="39">
        <f t="shared" si="7"/>
        <v>29970</v>
      </c>
      <c r="B398" s="40">
        <v>29970</v>
      </c>
      <c r="C398" s="41">
        <v>0.1575</v>
      </c>
      <c r="E398" s="3" t="str">
        <f t="shared" si="6"/>
        <v>1Q1982</v>
      </c>
      <c r="F398" s="49">
        <v>0.18456666666666666</v>
      </c>
    </row>
    <row r="399" spans="1:6" ht="12.75" hidden="1">
      <c r="A399" s="39">
        <f t="shared" si="7"/>
        <v>30001</v>
      </c>
      <c r="B399" s="40">
        <v>30001</v>
      </c>
      <c r="C399" s="41">
        <v>0.1656</v>
      </c>
      <c r="E399" s="3" t="str">
        <f t="shared" si="6"/>
        <v>1Q1982</v>
      </c>
      <c r="F399" s="49">
        <v>0.18456666666666666</v>
      </c>
    </row>
    <row r="400" spans="1:6" ht="12.75" hidden="1">
      <c r="A400" s="39">
        <f t="shared" si="7"/>
        <v>30029</v>
      </c>
      <c r="B400" s="40">
        <v>30029</v>
      </c>
      <c r="C400" s="41">
        <v>0.165</v>
      </c>
      <c r="E400" s="3" t="str">
        <f t="shared" si="6"/>
        <v>1Q1982</v>
      </c>
      <c r="F400" s="49">
        <v>0.18456666666666666</v>
      </c>
    </row>
    <row r="401" spans="1:6" ht="12.75" hidden="1">
      <c r="A401" s="39">
        <f t="shared" si="7"/>
        <v>30060</v>
      </c>
      <c r="B401" s="40">
        <v>30060</v>
      </c>
      <c r="C401" s="41">
        <v>0.165</v>
      </c>
      <c r="E401" s="3" t="str">
        <f t="shared" si="6"/>
        <v>2Q1982</v>
      </c>
      <c r="F401" s="49">
        <v>0.1602</v>
      </c>
    </row>
    <row r="402" spans="1:6" ht="12.75" hidden="1">
      <c r="A402" s="39">
        <f t="shared" si="7"/>
        <v>30090</v>
      </c>
      <c r="B402" s="40">
        <v>30090</v>
      </c>
      <c r="C402" s="41">
        <v>0.165</v>
      </c>
      <c r="E402" s="3" t="str">
        <f t="shared" si="6"/>
        <v>2Q1982</v>
      </c>
      <c r="F402" s="49">
        <v>0.1602</v>
      </c>
    </row>
    <row r="403" spans="1:6" ht="12.75" hidden="1">
      <c r="A403" s="39">
        <f t="shared" si="7"/>
        <v>30121</v>
      </c>
      <c r="B403" s="40">
        <v>30121</v>
      </c>
      <c r="C403" s="41">
        <v>0.165</v>
      </c>
      <c r="E403" s="3" t="str">
        <f t="shared" si="6"/>
        <v>2Q1982</v>
      </c>
      <c r="F403" s="49">
        <v>0.1602</v>
      </c>
    </row>
    <row r="404" spans="1:6" ht="12.75" hidden="1">
      <c r="A404" s="39">
        <f t="shared" si="7"/>
        <v>30151</v>
      </c>
      <c r="B404" s="40">
        <v>30151</v>
      </c>
      <c r="C404" s="41">
        <v>0.16260000000000002</v>
      </c>
      <c r="E404" s="3" t="str">
        <f t="shared" si="6"/>
        <v>3Q1982</v>
      </c>
      <c r="F404" s="49">
        <v>0.165</v>
      </c>
    </row>
    <row r="405" spans="1:6" ht="12.75" hidden="1">
      <c r="A405" s="39">
        <f t="shared" si="7"/>
        <v>30182</v>
      </c>
      <c r="B405" s="40">
        <v>30182</v>
      </c>
      <c r="C405" s="41">
        <v>0.1439</v>
      </c>
      <c r="E405" s="3" t="str">
        <f t="shared" si="6"/>
        <v>3Q1982</v>
      </c>
      <c r="F405" s="49">
        <v>0.165</v>
      </c>
    </row>
    <row r="406" spans="1:6" ht="12.75" hidden="1">
      <c r="A406" s="39">
        <f t="shared" si="7"/>
        <v>30213</v>
      </c>
      <c r="B406" s="40">
        <v>30213</v>
      </c>
      <c r="C406" s="41">
        <v>0.135</v>
      </c>
      <c r="E406" s="3" t="str">
        <f t="shared" si="6"/>
        <v>3Q1982</v>
      </c>
      <c r="F406" s="49">
        <v>0.165</v>
      </c>
    </row>
    <row r="407" spans="1:6" ht="12.75" hidden="1">
      <c r="A407" s="39">
        <f t="shared" si="7"/>
        <v>30243</v>
      </c>
      <c r="B407" s="40">
        <v>30243</v>
      </c>
      <c r="C407" s="41">
        <v>0.1252</v>
      </c>
      <c r="E407" s="3" t="str">
        <f t="shared" si="6"/>
        <v>4Q1982</v>
      </c>
      <c r="F407" s="49">
        <v>0.15716666666666668</v>
      </c>
    </row>
    <row r="408" spans="1:6" ht="12.75" hidden="1">
      <c r="A408" s="39">
        <f t="shared" si="7"/>
        <v>30274</v>
      </c>
      <c r="B408" s="40">
        <v>30274</v>
      </c>
      <c r="C408" s="41">
        <v>0.1185</v>
      </c>
      <c r="E408" s="3" t="str">
        <f t="shared" si="6"/>
        <v>4Q1982</v>
      </c>
      <c r="F408" s="49">
        <v>0.15716666666666668</v>
      </c>
    </row>
    <row r="409" spans="1:6" ht="12.75" hidden="1">
      <c r="A409" s="39">
        <f t="shared" si="7"/>
        <v>30304</v>
      </c>
      <c r="B409" s="40">
        <v>30304</v>
      </c>
      <c r="C409" s="41">
        <v>0.115</v>
      </c>
      <c r="E409" s="3" t="str">
        <f t="shared" si="6"/>
        <v>4Q1982</v>
      </c>
      <c r="F409" s="49">
        <v>0.15716666666666668</v>
      </c>
    </row>
    <row r="410" spans="1:6" ht="12.75" hidden="1">
      <c r="A410" s="39">
        <f t="shared" si="7"/>
        <v>30335</v>
      </c>
      <c r="B410" s="40">
        <v>30335</v>
      </c>
      <c r="C410" s="41">
        <v>0.1116</v>
      </c>
      <c r="E410" s="3" t="str">
        <f t="shared" si="6"/>
        <v>1Q1983</v>
      </c>
      <c r="F410" s="49">
        <v>0.12623333333333334</v>
      </c>
    </row>
    <row r="411" spans="1:6" ht="12.75" hidden="1">
      <c r="A411" s="39">
        <f t="shared" si="7"/>
        <v>30366</v>
      </c>
      <c r="B411" s="40">
        <v>30366</v>
      </c>
      <c r="C411" s="41">
        <v>0.10980000000000001</v>
      </c>
      <c r="E411" s="3" t="str">
        <f t="shared" si="6"/>
        <v>1Q1983</v>
      </c>
      <c r="F411" s="49">
        <v>0.12623333333333334</v>
      </c>
    </row>
    <row r="412" spans="1:6" ht="12.75" hidden="1">
      <c r="A412" s="39">
        <f t="shared" si="7"/>
        <v>30394</v>
      </c>
      <c r="B412" s="40">
        <v>30394</v>
      </c>
      <c r="C412" s="41">
        <v>0.105</v>
      </c>
      <c r="E412" s="3" t="str">
        <f t="shared" si="6"/>
        <v>1Q1983</v>
      </c>
      <c r="F412" s="49">
        <v>0.12623333333333334</v>
      </c>
    </row>
    <row r="413" spans="1:6" ht="12.75" hidden="1">
      <c r="A413" s="39">
        <f t="shared" si="7"/>
        <v>30425</v>
      </c>
      <c r="B413" s="40">
        <v>30425</v>
      </c>
      <c r="C413" s="41">
        <v>0.105</v>
      </c>
      <c r="E413" s="3" t="str">
        <f t="shared" si="6"/>
        <v>2Q1983</v>
      </c>
      <c r="F413" s="49">
        <v>0.11213333333333335</v>
      </c>
    </row>
    <row r="414" spans="1:6" ht="12.75" hidden="1">
      <c r="A414" s="39">
        <f t="shared" si="7"/>
        <v>30455</v>
      </c>
      <c r="B414" s="40">
        <v>30455</v>
      </c>
      <c r="C414" s="41">
        <v>0.105</v>
      </c>
      <c r="E414" s="3" t="str">
        <f t="shared" si="6"/>
        <v>2Q1983</v>
      </c>
      <c r="F414" s="49">
        <v>0.11213333333333335</v>
      </c>
    </row>
    <row r="415" spans="1:6" ht="12.75" hidden="1">
      <c r="A415" s="39">
        <f t="shared" si="7"/>
        <v>30486</v>
      </c>
      <c r="B415" s="40">
        <v>30486</v>
      </c>
      <c r="C415" s="41">
        <v>0.105</v>
      </c>
      <c r="E415" s="3" t="str">
        <f t="shared" si="6"/>
        <v>2Q1983</v>
      </c>
      <c r="F415" s="49">
        <v>0.11213333333333335</v>
      </c>
    </row>
    <row r="416" spans="1:6" ht="12.75" hidden="1">
      <c r="A416" s="39">
        <f t="shared" si="7"/>
        <v>30516</v>
      </c>
      <c r="B416" s="40">
        <v>30516</v>
      </c>
      <c r="C416" s="41">
        <v>0.105</v>
      </c>
      <c r="E416" s="3" t="str">
        <f t="shared" si="6"/>
        <v>3Q1983</v>
      </c>
      <c r="F416" s="49">
        <v>0.105</v>
      </c>
    </row>
    <row r="417" spans="1:6" ht="12.75" hidden="1">
      <c r="A417" s="39">
        <f t="shared" si="7"/>
        <v>30547</v>
      </c>
      <c r="B417" s="40">
        <v>30547</v>
      </c>
      <c r="C417" s="41">
        <v>0.10890000000000001</v>
      </c>
      <c r="E417" s="3" t="str">
        <f t="shared" si="6"/>
        <v>3Q1983</v>
      </c>
      <c r="F417" s="49">
        <v>0.105</v>
      </c>
    </row>
    <row r="418" spans="1:6" ht="12.75" hidden="1">
      <c r="A418" s="39">
        <f t="shared" si="7"/>
        <v>30578</v>
      </c>
      <c r="B418" s="40">
        <v>30578</v>
      </c>
      <c r="C418" s="41">
        <v>0.11</v>
      </c>
      <c r="E418" s="3" t="str">
        <f t="shared" si="6"/>
        <v>3Q1983</v>
      </c>
      <c r="F418" s="49">
        <v>0.105</v>
      </c>
    </row>
    <row r="419" spans="1:6" ht="12.75" hidden="1">
      <c r="A419" s="39">
        <f t="shared" si="7"/>
        <v>30608</v>
      </c>
      <c r="B419" s="40">
        <v>30608</v>
      </c>
      <c r="C419" s="41">
        <v>0.11</v>
      </c>
      <c r="E419" s="3" t="str">
        <f t="shared" si="6"/>
        <v>4Q1983</v>
      </c>
      <c r="F419" s="49">
        <v>0.1063</v>
      </c>
    </row>
    <row r="420" spans="1:6" ht="12.75" hidden="1">
      <c r="A420" s="39">
        <f t="shared" si="7"/>
        <v>30639</v>
      </c>
      <c r="B420" s="40">
        <v>30639</v>
      </c>
      <c r="C420" s="41">
        <v>0.11</v>
      </c>
      <c r="E420" s="3" t="str">
        <f t="shared" si="6"/>
        <v>4Q1983</v>
      </c>
      <c r="F420" s="49">
        <v>0.1063</v>
      </c>
    </row>
    <row r="421" spans="1:6" ht="12.75" hidden="1">
      <c r="A421" s="39">
        <f t="shared" si="7"/>
        <v>30669</v>
      </c>
      <c r="B421" s="40">
        <v>30669</v>
      </c>
      <c r="C421" s="41">
        <v>0.11</v>
      </c>
      <c r="E421" s="3" t="str">
        <f t="shared" si="6"/>
        <v>4Q1983</v>
      </c>
      <c r="F421" s="49">
        <v>0.1063</v>
      </c>
    </row>
    <row r="422" spans="1:6" ht="12.75" hidden="1">
      <c r="A422" s="39">
        <f t="shared" si="7"/>
        <v>30700</v>
      </c>
      <c r="B422" s="40">
        <v>30700</v>
      </c>
      <c r="C422" s="41">
        <v>0.11</v>
      </c>
      <c r="E422" s="3" t="str">
        <f t="shared" si="6"/>
        <v>1Q1984</v>
      </c>
      <c r="F422" s="49">
        <v>0.11</v>
      </c>
    </row>
    <row r="423" spans="1:6" ht="12.75" hidden="1">
      <c r="A423" s="39">
        <f t="shared" si="7"/>
        <v>30731</v>
      </c>
      <c r="B423" s="40">
        <v>30731</v>
      </c>
      <c r="C423" s="41">
        <v>0.11</v>
      </c>
      <c r="E423" s="3" t="str">
        <f t="shared" si="6"/>
        <v>1Q1984</v>
      </c>
      <c r="F423" s="49">
        <v>0.11</v>
      </c>
    </row>
    <row r="424" spans="1:6" ht="12.75" hidden="1">
      <c r="A424" s="39">
        <f t="shared" si="7"/>
        <v>30760</v>
      </c>
      <c r="B424" s="40">
        <v>30760</v>
      </c>
      <c r="C424" s="41">
        <v>0.1121</v>
      </c>
      <c r="E424" s="3" t="str">
        <f t="shared" si="6"/>
        <v>1Q1984</v>
      </c>
      <c r="F424" s="49">
        <v>0.11</v>
      </c>
    </row>
    <row r="425" spans="1:6" ht="12.75" hidden="1">
      <c r="A425" s="39">
        <f t="shared" si="7"/>
        <v>30791</v>
      </c>
      <c r="B425" s="40">
        <v>30791</v>
      </c>
      <c r="C425" s="41">
        <v>0.1193</v>
      </c>
      <c r="E425" s="3" t="str">
        <f t="shared" si="6"/>
        <v>2Q1984</v>
      </c>
      <c r="F425" s="49">
        <v>0.11</v>
      </c>
    </row>
    <row r="426" spans="1:6" ht="12.75" hidden="1">
      <c r="A426" s="39">
        <f t="shared" si="7"/>
        <v>30821</v>
      </c>
      <c r="B426" s="40">
        <v>30821</v>
      </c>
      <c r="C426" s="41">
        <v>0.12390000000000001</v>
      </c>
      <c r="E426" s="3" t="str">
        <f t="shared" si="6"/>
        <v>2Q1984</v>
      </c>
      <c r="F426" s="49">
        <v>0.11</v>
      </c>
    </row>
    <row r="427" spans="1:6" ht="12.75" hidden="1">
      <c r="A427" s="39">
        <f t="shared" si="7"/>
        <v>30852</v>
      </c>
      <c r="B427" s="40">
        <v>30852</v>
      </c>
      <c r="C427" s="41">
        <v>0.126</v>
      </c>
      <c r="E427" s="3" t="str">
        <f t="shared" si="6"/>
        <v>2Q1984</v>
      </c>
      <c r="F427" s="49">
        <v>0.11</v>
      </c>
    </row>
    <row r="428" spans="1:6" ht="12.75" hidden="1">
      <c r="A428" s="39">
        <f t="shared" si="7"/>
        <v>30882</v>
      </c>
      <c r="B428" s="40">
        <v>30882</v>
      </c>
      <c r="C428" s="41">
        <v>0.13</v>
      </c>
      <c r="E428" s="3" t="str">
        <f t="shared" si="6"/>
        <v>3Q1984</v>
      </c>
      <c r="F428" s="49">
        <v>0.11843333333333333</v>
      </c>
    </row>
    <row r="429" spans="1:6" ht="12.75" hidden="1">
      <c r="A429" s="39">
        <f t="shared" si="7"/>
        <v>30913</v>
      </c>
      <c r="B429" s="40">
        <v>30913</v>
      </c>
      <c r="C429" s="41">
        <v>0.13</v>
      </c>
      <c r="E429" s="3" t="str">
        <f t="shared" si="6"/>
        <v>3Q1984</v>
      </c>
      <c r="F429" s="49">
        <v>0.11843333333333333</v>
      </c>
    </row>
    <row r="430" spans="1:6" ht="12.75" hidden="1">
      <c r="A430" s="39">
        <f t="shared" si="7"/>
        <v>30944</v>
      </c>
      <c r="B430" s="40">
        <v>30944</v>
      </c>
      <c r="C430" s="41">
        <v>0.1297</v>
      </c>
      <c r="E430" s="3" t="str">
        <f t="shared" si="6"/>
        <v>3Q1984</v>
      </c>
      <c r="F430" s="49">
        <v>0.11843333333333333</v>
      </c>
    </row>
    <row r="431" spans="1:6" ht="12.75" hidden="1">
      <c r="A431" s="39">
        <f t="shared" si="7"/>
        <v>30974</v>
      </c>
      <c r="B431" s="40">
        <v>30974</v>
      </c>
      <c r="C431" s="41">
        <v>0.1258</v>
      </c>
      <c r="E431" s="3" t="str">
        <f t="shared" si="6"/>
        <v>4Q1984</v>
      </c>
      <c r="F431" s="49">
        <v>0.12866666666666668</v>
      </c>
    </row>
    <row r="432" spans="1:6" ht="12.75" hidden="1">
      <c r="A432" s="39">
        <f t="shared" si="7"/>
        <v>31005</v>
      </c>
      <c r="B432" s="40">
        <v>31005</v>
      </c>
      <c r="C432" s="41">
        <v>0.1177</v>
      </c>
      <c r="E432" s="3" t="str">
        <f t="shared" si="6"/>
        <v>4Q1984</v>
      </c>
      <c r="F432" s="49">
        <v>0.12866666666666668</v>
      </c>
    </row>
    <row r="433" spans="1:6" ht="12.75" hidden="1">
      <c r="A433" s="39">
        <f t="shared" si="7"/>
        <v>31035</v>
      </c>
      <c r="B433" s="40">
        <v>31035</v>
      </c>
      <c r="C433" s="41">
        <v>0.1106</v>
      </c>
      <c r="E433" s="3" t="str">
        <f t="shared" si="6"/>
        <v>4Q1984</v>
      </c>
      <c r="F433" s="49">
        <v>0.12866666666666668</v>
      </c>
    </row>
    <row r="434" spans="1:6" ht="12.75" hidden="1">
      <c r="A434" s="39">
        <f t="shared" si="7"/>
        <v>31066</v>
      </c>
      <c r="B434" s="40">
        <v>31066</v>
      </c>
      <c r="C434" s="41">
        <v>0.1061</v>
      </c>
      <c r="E434" s="3" t="str">
        <f t="shared" si="6"/>
        <v>1Q1985</v>
      </c>
      <c r="F434" s="49">
        <v>0.1244</v>
      </c>
    </row>
    <row r="435" spans="1:6" ht="12.75" hidden="1">
      <c r="A435" s="39">
        <f t="shared" si="7"/>
        <v>31097</v>
      </c>
      <c r="B435" s="40">
        <v>31097</v>
      </c>
      <c r="C435" s="41">
        <v>0.105</v>
      </c>
      <c r="E435" s="3" t="str">
        <f aca="true" t="shared" si="8" ref="E435:E498">IF(MONTH(B435)&lt;4,"1",IF(MONTH(B435)&lt;7,"2",IF(MONTH(B435)&lt;10,"3","4")))&amp;"Q"&amp;YEAR(B435)</f>
        <v>1Q1985</v>
      </c>
      <c r="F435" s="49">
        <v>0.1244</v>
      </c>
    </row>
    <row r="436" spans="1:6" ht="12.75" hidden="1">
      <c r="A436" s="39">
        <f t="shared" si="7"/>
        <v>31125</v>
      </c>
      <c r="B436" s="40">
        <v>31125</v>
      </c>
      <c r="C436" s="41">
        <v>0.105</v>
      </c>
      <c r="E436" s="3" t="str">
        <f t="shared" si="8"/>
        <v>1Q1985</v>
      </c>
      <c r="F436" s="49">
        <v>0.1244</v>
      </c>
    </row>
    <row r="437" spans="1:6" ht="12.75" hidden="1">
      <c r="A437" s="39">
        <f t="shared" si="7"/>
        <v>31156</v>
      </c>
      <c r="B437" s="40">
        <v>31156</v>
      </c>
      <c r="C437" s="41">
        <v>0.105</v>
      </c>
      <c r="E437" s="3" t="str">
        <f t="shared" si="8"/>
        <v>2Q1985</v>
      </c>
      <c r="F437" s="49">
        <v>0.10723333333333333</v>
      </c>
    </row>
    <row r="438" spans="1:6" ht="12.75" hidden="1">
      <c r="A438" s="39">
        <f t="shared" si="7"/>
        <v>31186</v>
      </c>
      <c r="B438" s="40">
        <v>31186</v>
      </c>
      <c r="C438" s="41">
        <v>0.10310000000000001</v>
      </c>
      <c r="E438" s="3" t="str">
        <f t="shared" si="8"/>
        <v>2Q1985</v>
      </c>
      <c r="F438" s="49">
        <v>0.10723333333333333</v>
      </c>
    </row>
    <row r="439" spans="1:6" ht="12.75" hidden="1">
      <c r="A439" s="39">
        <f t="shared" si="7"/>
        <v>31217</v>
      </c>
      <c r="B439" s="40">
        <v>31217</v>
      </c>
      <c r="C439" s="41">
        <v>0.0978</v>
      </c>
      <c r="E439" s="3" t="str">
        <f t="shared" si="8"/>
        <v>2Q1985</v>
      </c>
      <c r="F439" s="49">
        <v>0.10723333333333333</v>
      </c>
    </row>
    <row r="440" spans="1:6" ht="12.75" hidden="1">
      <c r="A440" s="39">
        <f t="shared" si="7"/>
        <v>31247</v>
      </c>
      <c r="B440" s="40">
        <v>31247</v>
      </c>
      <c r="C440" s="41">
        <v>0.095</v>
      </c>
      <c r="E440" s="3" t="str">
        <f t="shared" si="8"/>
        <v>3Q1985</v>
      </c>
      <c r="F440" s="49">
        <v>0.10436666666666666</v>
      </c>
    </row>
    <row r="441" spans="1:6" ht="12.75" hidden="1">
      <c r="A441" s="39">
        <f t="shared" si="7"/>
        <v>31278</v>
      </c>
      <c r="B441" s="40">
        <v>31278</v>
      </c>
      <c r="C441" s="41">
        <v>0.095</v>
      </c>
      <c r="E441" s="3" t="str">
        <f t="shared" si="8"/>
        <v>3Q1985</v>
      </c>
      <c r="F441" s="49">
        <v>0.10436666666666666</v>
      </c>
    </row>
    <row r="442" spans="1:6" ht="12.75" hidden="1">
      <c r="A442" s="39">
        <f t="shared" si="7"/>
        <v>31309</v>
      </c>
      <c r="B442" s="40">
        <v>31309</v>
      </c>
      <c r="C442" s="41">
        <v>0.095</v>
      </c>
      <c r="E442" s="3" t="str">
        <f t="shared" si="8"/>
        <v>3Q1985</v>
      </c>
      <c r="F442" s="49">
        <v>0.10436666666666666</v>
      </c>
    </row>
    <row r="443" spans="1:6" ht="12.75" hidden="1">
      <c r="A443" s="39">
        <f t="shared" si="7"/>
        <v>31339</v>
      </c>
      <c r="B443" s="40">
        <v>31339</v>
      </c>
      <c r="C443" s="41">
        <v>0.095</v>
      </c>
      <c r="E443" s="3" t="str">
        <f t="shared" si="8"/>
        <v>4Q1985</v>
      </c>
      <c r="F443" s="49">
        <v>0.09593333333333333</v>
      </c>
    </row>
    <row r="444" spans="1:6" ht="12.75" hidden="1">
      <c r="A444" s="39">
        <f t="shared" si="7"/>
        <v>31370</v>
      </c>
      <c r="B444" s="40">
        <v>31370</v>
      </c>
      <c r="C444" s="41">
        <v>0.095</v>
      </c>
      <c r="E444" s="3" t="str">
        <f t="shared" si="8"/>
        <v>4Q1985</v>
      </c>
      <c r="F444" s="49">
        <v>0.09593333333333333</v>
      </c>
    </row>
    <row r="445" spans="1:6" ht="12.75" hidden="1">
      <c r="A445" s="39">
        <f t="shared" si="7"/>
        <v>31400</v>
      </c>
      <c r="B445" s="40">
        <v>31400</v>
      </c>
      <c r="C445" s="41">
        <v>0.095</v>
      </c>
      <c r="E445" s="3" t="str">
        <f t="shared" si="8"/>
        <v>4Q1985</v>
      </c>
      <c r="F445" s="49">
        <v>0.09593333333333333</v>
      </c>
    </row>
    <row r="446" spans="1:6" ht="12.75" hidden="1">
      <c r="A446" s="39">
        <f t="shared" si="7"/>
        <v>31431</v>
      </c>
      <c r="B446" s="40">
        <v>31431</v>
      </c>
      <c r="C446" s="41">
        <v>0.095</v>
      </c>
      <c r="E446" s="3" t="str">
        <f t="shared" si="8"/>
        <v>1Q1986</v>
      </c>
      <c r="F446" s="49">
        <v>0.095</v>
      </c>
    </row>
    <row r="447" spans="1:6" ht="12.75" hidden="1">
      <c r="A447" s="39">
        <f t="shared" si="7"/>
        <v>31462</v>
      </c>
      <c r="B447" s="40">
        <v>31462</v>
      </c>
      <c r="C447" s="41">
        <v>0.095</v>
      </c>
      <c r="E447" s="3" t="str">
        <f t="shared" si="8"/>
        <v>1Q1986</v>
      </c>
      <c r="F447" s="49">
        <v>0.095</v>
      </c>
    </row>
    <row r="448" spans="1:6" ht="12.75" hidden="1">
      <c r="A448" s="39">
        <f t="shared" si="7"/>
        <v>31490</v>
      </c>
      <c r="B448" s="40">
        <v>31490</v>
      </c>
      <c r="C448" s="41">
        <v>0.091</v>
      </c>
      <c r="E448" s="3" t="str">
        <f t="shared" si="8"/>
        <v>1Q1986</v>
      </c>
      <c r="F448" s="49">
        <v>0.095</v>
      </c>
    </row>
    <row r="449" spans="1:6" ht="12.75" hidden="1">
      <c r="A449" s="39">
        <f t="shared" si="7"/>
        <v>31521</v>
      </c>
      <c r="B449" s="40">
        <v>31521</v>
      </c>
      <c r="C449" s="41">
        <v>0.0883</v>
      </c>
      <c r="E449" s="3" t="str">
        <f t="shared" si="8"/>
        <v>2Q1986</v>
      </c>
      <c r="F449" s="49">
        <v>0.095</v>
      </c>
    </row>
    <row r="450" spans="1:6" ht="12.75" hidden="1">
      <c r="A450" s="39">
        <f t="shared" si="7"/>
        <v>31551</v>
      </c>
      <c r="B450" s="40">
        <v>31551</v>
      </c>
      <c r="C450" s="41">
        <v>0.085</v>
      </c>
      <c r="E450" s="3" t="str">
        <f t="shared" si="8"/>
        <v>2Q1986</v>
      </c>
      <c r="F450" s="49">
        <v>0.095</v>
      </c>
    </row>
    <row r="451" spans="1:6" ht="12.75" hidden="1">
      <c r="A451" s="39">
        <f aca="true" t="shared" si="9" ref="A451:A514">+B451</f>
        <v>31582</v>
      </c>
      <c r="B451" s="40">
        <v>31582</v>
      </c>
      <c r="C451" s="41">
        <v>0.085</v>
      </c>
      <c r="E451" s="3" t="str">
        <f t="shared" si="8"/>
        <v>2Q1986</v>
      </c>
      <c r="F451" s="49">
        <v>0.095</v>
      </c>
    </row>
    <row r="452" spans="1:6" ht="12.75" hidden="1">
      <c r="A452" s="39">
        <f t="shared" si="9"/>
        <v>31612</v>
      </c>
      <c r="B452" s="40">
        <v>31612</v>
      </c>
      <c r="C452" s="41">
        <v>0.0816</v>
      </c>
      <c r="E452" s="3" t="str">
        <f t="shared" si="8"/>
        <v>3Q1986</v>
      </c>
      <c r="F452" s="49">
        <v>0.08810000000000001</v>
      </c>
    </row>
    <row r="453" spans="1:6" ht="12.75" hidden="1">
      <c r="A453" s="39">
        <f t="shared" si="9"/>
        <v>31643</v>
      </c>
      <c r="B453" s="40">
        <v>31643</v>
      </c>
      <c r="C453" s="41">
        <v>0.079</v>
      </c>
      <c r="E453" s="3" t="str">
        <f t="shared" si="8"/>
        <v>3Q1986</v>
      </c>
      <c r="F453" s="49">
        <v>0.08810000000000001</v>
      </c>
    </row>
    <row r="454" spans="1:6" ht="12.75" hidden="1">
      <c r="A454" s="39">
        <f t="shared" si="9"/>
        <v>31674</v>
      </c>
      <c r="B454" s="40">
        <v>31674</v>
      </c>
      <c r="C454" s="41">
        <v>0.075</v>
      </c>
      <c r="E454" s="3" t="str">
        <f t="shared" si="8"/>
        <v>3Q1986</v>
      </c>
      <c r="F454" s="49">
        <v>0.08810000000000001</v>
      </c>
    </row>
    <row r="455" spans="1:6" ht="12.75" hidden="1">
      <c r="A455" s="39">
        <f t="shared" si="9"/>
        <v>31704</v>
      </c>
      <c r="B455" s="40">
        <v>31704</v>
      </c>
      <c r="C455" s="41">
        <v>0.075</v>
      </c>
      <c r="E455" s="3" t="str">
        <f t="shared" si="8"/>
        <v>4Q1986</v>
      </c>
      <c r="F455" s="49">
        <v>0.08186666666666668</v>
      </c>
    </row>
    <row r="456" spans="1:6" ht="12.75" hidden="1">
      <c r="A456" s="39">
        <f t="shared" si="9"/>
        <v>31735</v>
      </c>
      <c r="B456" s="40">
        <v>31735</v>
      </c>
      <c r="C456" s="41">
        <v>0.075</v>
      </c>
      <c r="E456" s="3" t="str">
        <f t="shared" si="8"/>
        <v>4Q1986</v>
      </c>
      <c r="F456" s="49">
        <v>0.08186666666666668</v>
      </c>
    </row>
    <row r="457" spans="1:6" ht="12.75" hidden="1">
      <c r="A457" s="39">
        <f t="shared" si="9"/>
        <v>31765</v>
      </c>
      <c r="B457" s="40">
        <v>31765</v>
      </c>
      <c r="C457" s="41">
        <v>0.075</v>
      </c>
      <c r="E457" s="3" t="str">
        <f t="shared" si="8"/>
        <v>4Q1986</v>
      </c>
      <c r="F457" s="49">
        <v>0.08186666666666668</v>
      </c>
    </row>
    <row r="458" spans="1:6" ht="12.75" hidden="1">
      <c r="A458" s="39">
        <f t="shared" si="9"/>
        <v>31796</v>
      </c>
      <c r="B458" s="40">
        <v>31796</v>
      </c>
      <c r="C458" s="41">
        <v>0.075</v>
      </c>
      <c r="E458" s="3" t="str">
        <f t="shared" si="8"/>
        <v>1Q1987</v>
      </c>
      <c r="F458" s="49">
        <v>0.075</v>
      </c>
    </row>
    <row r="459" spans="1:6" ht="12.75" hidden="1">
      <c r="A459" s="39">
        <f t="shared" si="9"/>
        <v>31827</v>
      </c>
      <c r="B459" s="40">
        <v>31827</v>
      </c>
      <c r="C459" s="41">
        <v>0.075</v>
      </c>
      <c r="E459" s="3" t="str">
        <f t="shared" si="8"/>
        <v>1Q1987</v>
      </c>
      <c r="F459" s="49">
        <v>0.075</v>
      </c>
    </row>
    <row r="460" spans="1:6" ht="12.75" hidden="1">
      <c r="A460" s="39">
        <f t="shared" si="9"/>
        <v>31855</v>
      </c>
      <c r="B460" s="40">
        <v>31855</v>
      </c>
      <c r="C460" s="41">
        <v>0.075</v>
      </c>
      <c r="E460" s="3" t="str">
        <f t="shared" si="8"/>
        <v>1Q1987</v>
      </c>
      <c r="F460" s="49">
        <v>0.075</v>
      </c>
    </row>
    <row r="461" spans="1:6" ht="12.75" hidden="1">
      <c r="A461" s="39">
        <f t="shared" si="9"/>
        <v>31886</v>
      </c>
      <c r="B461" s="40">
        <v>31886</v>
      </c>
      <c r="C461" s="41">
        <v>0.0775</v>
      </c>
      <c r="E461" s="3" t="str">
        <f t="shared" si="8"/>
        <v>2Q1987</v>
      </c>
      <c r="F461" s="49">
        <v>0.075</v>
      </c>
    </row>
    <row r="462" spans="1:6" ht="12.75" hidden="1">
      <c r="A462" s="39">
        <f t="shared" si="9"/>
        <v>31916</v>
      </c>
      <c r="B462" s="40">
        <v>31916</v>
      </c>
      <c r="C462" s="41">
        <v>0.0814</v>
      </c>
      <c r="E462" s="3" t="str">
        <f t="shared" si="8"/>
        <v>2Q1987</v>
      </c>
      <c r="F462" s="49">
        <v>0.075</v>
      </c>
    </row>
    <row r="463" spans="1:6" ht="12.75" hidden="1">
      <c r="A463" s="39">
        <f t="shared" si="9"/>
        <v>31947</v>
      </c>
      <c r="B463" s="40">
        <v>31947</v>
      </c>
      <c r="C463" s="41">
        <v>0.0825</v>
      </c>
      <c r="E463" s="3" t="str">
        <f t="shared" si="8"/>
        <v>2Q1987</v>
      </c>
      <c r="F463" s="49">
        <v>0.075</v>
      </c>
    </row>
    <row r="464" spans="1:6" ht="12.75" hidden="1">
      <c r="A464" s="39">
        <f t="shared" si="9"/>
        <v>31977</v>
      </c>
      <c r="B464" s="40">
        <v>31977</v>
      </c>
      <c r="C464" s="41">
        <v>0.0825</v>
      </c>
      <c r="E464" s="3" t="str">
        <f t="shared" si="8"/>
        <v>3Q1987</v>
      </c>
      <c r="F464" s="49">
        <v>0.07796666666666667</v>
      </c>
    </row>
    <row r="465" spans="1:6" ht="12.75" hidden="1">
      <c r="A465" s="39">
        <f t="shared" si="9"/>
        <v>32008</v>
      </c>
      <c r="B465" s="40">
        <v>32008</v>
      </c>
      <c r="C465" s="41">
        <v>0.0825</v>
      </c>
      <c r="E465" s="3" t="str">
        <f t="shared" si="8"/>
        <v>3Q1987</v>
      </c>
      <c r="F465" s="49">
        <v>0.07796666666666667</v>
      </c>
    </row>
    <row r="466" spans="1:6" ht="12.75" hidden="1">
      <c r="A466" s="39">
        <f t="shared" si="9"/>
        <v>32039</v>
      </c>
      <c r="B466" s="40">
        <v>32039</v>
      </c>
      <c r="C466" s="41">
        <v>0.087</v>
      </c>
      <c r="E466" s="3" t="str">
        <f t="shared" si="8"/>
        <v>3Q1987</v>
      </c>
      <c r="F466" s="49">
        <v>0.07796666666666667</v>
      </c>
    </row>
    <row r="467" spans="1:6" ht="12.75" hidden="1">
      <c r="A467" s="39">
        <f t="shared" si="9"/>
        <v>32069</v>
      </c>
      <c r="B467" s="40">
        <v>32069</v>
      </c>
      <c r="C467" s="41">
        <v>0.0907</v>
      </c>
      <c r="E467" s="3" t="str">
        <f t="shared" si="8"/>
        <v>4Q1987</v>
      </c>
      <c r="F467" s="49">
        <v>0.0825</v>
      </c>
    </row>
    <row r="468" spans="1:6" ht="12.75" hidden="1">
      <c r="A468" s="39">
        <f t="shared" si="9"/>
        <v>32100</v>
      </c>
      <c r="B468" s="40">
        <v>32100</v>
      </c>
      <c r="C468" s="41">
        <v>0.08779999999999999</v>
      </c>
      <c r="E468" s="3" t="str">
        <f t="shared" si="8"/>
        <v>4Q1987</v>
      </c>
      <c r="F468" s="49">
        <v>0.0825</v>
      </c>
    </row>
    <row r="469" spans="1:6" ht="12.75" hidden="1">
      <c r="A469" s="39">
        <f t="shared" si="9"/>
        <v>32130</v>
      </c>
      <c r="B469" s="40">
        <v>32130</v>
      </c>
      <c r="C469" s="41">
        <v>0.0875</v>
      </c>
      <c r="E469" s="3" t="str">
        <f t="shared" si="8"/>
        <v>4Q1987</v>
      </c>
      <c r="F469" s="49">
        <v>0.0825</v>
      </c>
    </row>
    <row r="470" spans="1:6" ht="12.75" hidden="1">
      <c r="A470" s="39">
        <f t="shared" si="9"/>
        <v>32161</v>
      </c>
      <c r="B470" s="40">
        <v>32161</v>
      </c>
      <c r="C470" s="41">
        <v>0.0875</v>
      </c>
      <c r="E470" s="3" t="str">
        <f t="shared" si="8"/>
        <v>1Q1988</v>
      </c>
      <c r="F470" s="49">
        <v>0.08849999999999998</v>
      </c>
    </row>
    <row r="471" spans="1:6" ht="12.75" hidden="1">
      <c r="A471" s="39">
        <f t="shared" si="9"/>
        <v>32192</v>
      </c>
      <c r="B471" s="40">
        <v>32192</v>
      </c>
      <c r="C471" s="41">
        <v>0.0851</v>
      </c>
      <c r="E471" s="3" t="str">
        <f t="shared" si="8"/>
        <v>1Q1988</v>
      </c>
      <c r="F471" s="49">
        <v>0.08849999999999998</v>
      </c>
    </row>
    <row r="472" spans="1:6" ht="12.75" hidden="1">
      <c r="A472" s="39">
        <f t="shared" si="9"/>
        <v>32221</v>
      </c>
      <c r="B472" s="40">
        <v>32221</v>
      </c>
      <c r="C472" s="41">
        <v>0.085</v>
      </c>
      <c r="E472" s="3" t="str">
        <f t="shared" si="8"/>
        <v>1Q1988</v>
      </c>
      <c r="F472" s="49">
        <v>0.08849999999999998</v>
      </c>
    </row>
    <row r="473" spans="1:6" ht="12.75" hidden="1">
      <c r="A473" s="39">
        <f t="shared" si="9"/>
        <v>32252</v>
      </c>
      <c r="B473" s="40">
        <v>32252</v>
      </c>
      <c r="C473" s="41">
        <v>0.085</v>
      </c>
      <c r="E473" s="3" t="str">
        <f t="shared" si="8"/>
        <v>2Q1988</v>
      </c>
      <c r="F473" s="49">
        <v>0.0867</v>
      </c>
    </row>
    <row r="474" spans="1:6" ht="12.75" hidden="1">
      <c r="A474" s="39">
        <f t="shared" si="9"/>
        <v>32282</v>
      </c>
      <c r="B474" s="40">
        <v>32282</v>
      </c>
      <c r="C474" s="41">
        <v>0.08839999999999999</v>
      </c>
      <c r="E474" s="3" t="str">
        <f t="shared" si="8"/>
        <v>2Q1988</v>
      </c>
      <c r="F474" s="49">
        <v>0.0867</v>
      </c>
    </row>
    <row r="475" spans="1:6" ht="12.75" hidden="1">
      <c r="A475" s="39">
        <f t="shared" si="9"/>
        <v>32313</v>
      </c>
      <c r="B475" s="40">
        <v>32313</v>
      </c>
      <c r="C475" s="41">
        <v>0.09</v>
      </c>
      <c r="E475" s="3" t="str">
        <f t="shared" si="8"/>
        <v>2Q1988</v>
      </c>
      <c r="F475" s="49">
        <v>0.0867</v>
      </c>
    </row>
    <row r="476" spans="1:6" ht="12.75" hidden="1">
      <c r="A476" s="39">
        <f t="shared" si="9"/>
        <v>32343</v>
      </c>
      <c r="B476" s="40">
        <v>32343</v>
      </c>
      <c r="C476" s="41">
        <v>0.0929</v>
      </c>
      <c r="E476" s="3" t="str">
        <f t="shared" si="8"/>
        <v>3Q1988</v>
      </c>
      <c r="F476" s="49">
        <v>0.08613333333333334</v>
      </c>
    </row>
    <row r="477" spans="1:6" ht="12.75" hidden="1">
      <c r="A477" s="39">
        <f t="shared" si="9"/>
        <v>32374</v>
      </c>
      <c r="B477" s="40">
        <v>32374</v>
      </c>
      <c r="C477" s="41">
        <v>0.0984</v>
      </c>
      <c r="E477" s="3" t="str">
        <f t="shared" si="8"/>
        <v>3Q1988</v>
      </c>
      <c r="F477" s="49">
        <v>0.08613333333333334</v>
      </c>
    </row>
    <row r="478" spans="1:6" ht="12.75" hidden="1">
      <c r="A478" s="39">
        <f t="shared" si="9"/>
        <v>32405</v>
      </c>
      <c r="B478" s="40">
        <v>32405</v>
      </c>
      <c r="C478" s="41">
        <v>0.1</v>
      </c>
      <c r="E478" s="3" t="str">
        <f t="shared" si="8"/>
        <v>3Q1988</v>
      </c>
      <c r="F478" s="49">
        <v>0.08613333333333334</v>
      </c>
    </row>
    <row r="479" spans="1:6" ht="12.75" hidden="1">
      <c r="A479" s="39">
        <f t="shared" si="9"/>
        <v>32435</v>
      </c>
      <c r="B479" s="40">
        <v>32435</v>
      </c>
      <c r="C479" s="41">
        <v>0.1</v>
      </c>
      <c r="E479" s="3" t="str">
        <f t="shared" si="8"/>
        <v>4Q1988</v>
      </c>
      <c r="F479" s="49">
        <v>0.09376666666666666</v>
      </c>
    </row>
    <row r="480" spans="1:6" ht="12.75" hidden="1">
      <c r="A480" s="39">
        <f t="shared" si="9"/>
        <v>32466</v>
      </c>
      <c r="B480" s="40">
        <v>32466</v>
      </c>
      <c r="C480" s="41">
        <v>0.1005</v>
      </c>
      <c r="E480" s="3" t="str">
        <f t="shared" si="8"/>
        <v>4Q1988</v>
      </c>
      <c r="F480" s="49">
        <v>0.09376666666666666</v>
      </c>
    </row>
    <row r="481" spans="1:6" ht="12.75" hidden="1">
      <c r="A481" s="39">
        <f t="shared" si="9"/>
        <v>32496</v>
      </c>
      <c r="B481" s="40">
        <v>32496</v>
      </c>
      <c r="C481" s="41">
        <v>0.105</v>
      </c>
      <c r="E481" s="3" t="str">
        <f t="shared" si="8"/>
        <v>4Q1988</v>
      </c>
      <c r="F481" s="49">
        <v>0.09376666666666666</v>
      </c>
    </row>
    <row r="482" spans="1:6" ht="12.75" hidden="1">
      <c r="A482" s="39">
        <f t="shared" si="9"/>
        <v>32527</v>
      </c>
      <c r="B482" s="40">
        <v>32527</v>
      </c>
      <c r="C482" s="41">
        <v>0.105</v>
      </c>
      <c r="E482" s="3" t="str">
        <f t="shared" si="8"/>
        <v>1Q1989</v>
      </c>
      <c r="F482" s="49">
        <v>0.10016666666666667</v>
      </c>
    </row>
    <row r="483" spans="1:6" ht="12.75" hidden="1">
      <c r="A483" s="39">
        <f t="shared" si="9"/>
        <v>32558</v>
      </c>
      <c r="B483" s="40">
        <v>32558</v>
      </c>
      <c r="C483" s="41">
        <v>0.1093</v>
      </c>
      <c r="E483" s="3" t="str">
        <f t="shared" si="8"/>
        <v>1Q1989</v>
      </c>
      <c r="F483" s="49">
        <v>0.10016666666666667</v>
      </c>
    </row>
    <row r="484" spans="1:6" ht="12.75" hidden="1">
      <c r="A484" s="39">
        <f t="shared" si="9"/>
        <v>32586</v>
      </c>
      <c r="B484" s="40">
        <v>32586</v>
      </c>
      <c r="C484" s="41">
        <v>0.115</v>
      </c>
      <c r="E484" s="3" t="str">
        <f t="shared" si="8"/>
        <v>1Q1989</v>
      </c>
      <c r="F484" s="49">
        <v>0.10016666666666667</v>
      </c>
    </row>
    <row r="485" spans="1:6" ht="12.75" hidden="1">
      <c r="A485" s="39">
        <f t="shared" si="9"/>
        <v>32617</v>
      </c>
      <c r="B485" s="40">
        <v>32617</v>
      </c>
      <c r="C485" s="41">
        <v>0.115</v>
      </c>
      <c r="E485" s="3" t="str">
        <f t="shared" si="8"/>
        <v>2Q1989</v>
      </c>
      <c r="F485" s="49">
        <v>0.10643333333333332</v>
      </c>
    </row>
    <row r="486" spans="1:6" ht="12.75" hidden="1">
      <c r="A486" s="39">
        <f t="shared" si="9"/>
        <v>32647</v>
      </c>
      <c r="B486" s="40">
        <v>32647</v>
      </c>
      <c r="C486" s="41">
        <v>0.115</v>
      </c>
      <c r="E486" s="3" t="str">
        <f t="shared" si="8"/>
        <v>2Q1989</v>
      </c>
      <c r="F486" s="49">
        <v>0.10643333333333332</v>
      </c>
    </row>
    <row r="487" spans="1:6" ht="12.75" hidden="1">
      <c r="A487" s="39">
        <f t="shared" si="9"/>
        <v>32678</v>
      </c>
      <c r="B487" s="40">
        <v>32678</v>
      </c>
      <c r="C487" s="41">
        <v>0.1107</v>
      </c>
      <c r="E487" s="3" t="str">
        <f t="shared" si="8"/>
        <v>2Q1989</v>
      </c>
      <c r="F487" s="49">
        <v>0.10643333333333332</v>
      </c>
    </row>
    <row r="488" spans="1:6" ht="12.75" hidden="1">
      <c r="A488" s="39">
        <f t="shared" si="9"/>
        <v>32708</v>
      </c>
      <c r="B488" s="40">
        <v>32708</v>
      </c>
      <c r="C488" s="41">
        <v>0.10980000000000001</v>
      </c>
      <c r="E488" s="3" t="str">
        <f t="shared" si="8"/>
        <v>3Q1989</v>
      </c>
      <c r="F488" s="49">
        <v>0.115</v>
      </c>
    </row>
    <row r="489" spans="1:6" ht="12.75" hidden="1">
      <c r="A489" s="39">
        <f t="shared" si="9"/>
        <v>32739</v>
      </c>
      <c r="B489" s="40">
        <v>32739</v>
      </c>
      <c r="C489" s="41">
        <v>0.105</v>
      </c>
      <c r="E489" s="3" t="str">
        <f t="shared" si="8"/>
        <v>3Q1989</v>
      </c>
      <c r="F489" s="49">
        <v>0.115</v>
      </c>
    </row>
    <row r="490" spans="1:6" ht="12.75" hidden="1">
      <c r="A490" s="39">
        <f t="shared" si="9"/>
        <v>32770</v>
      </c>
      <c r="B490" s="40">
        <v>32770</v>
      </c>
      <c r="C490" s="41">
        <v>0.105</v>
      </c>
      <c r="E490" s="3" t="str">
        <f t="shared" si="8"/>
        <v>3Q1989</v>
      </c>
      <c r="F490" s="49">
        <v>0.115</v>
      </c>
    </row>
    <row r="491" spans="1:6" ht="12.75" hidden="1">
      <c r="A491" s="39">
        <f t="shared" si="9"/>
        <v>32800</v>
      </c>
      <c r="B491" s="40">
        <v>32800</v>
      </c>
      <c r="C491" s="41">
        <v>0.105</v>
      </c>
      <c r="E491" s="3" t="str">
        <f t="shared" si="8"/>
        <v>4Q1989</v>
      </c>
      <c r="F491" s="49">
        <v>0.1085</v>
      </c>
    </row>
    <row r="492" spans="1:6" ht="12.75" hidden="1">
      <c r="A492" s="39">
        <f t="shared" si="9"/>
        <v>32831</v>
      </c>
      <c r="B492" s="40">
        <v>32831</v>
      </c>
      <c r="C492" s="41">
        <v>0.105</v>
      </c>
      <c r="E492" s="3" t="str">
        <f t="shared" si="8"/>
        <v>4Q1989</v>
      </c>
      <c r="F492" s="49">
        <v>0.1085</v>
      </c>
    </row>
    <row r="493" spans="1:6" ht="12.75" hidden="1">
      <c r="A493" s="39">
        <f t="shared" si="9"/>
        <v>32861</v>
      </c>
      <c r="B493" s="40">
        <v>32861</v>
      </c>
      <c r="C493" s="41">
        <v>0.105</v>
      </c>
      <c r="E493" s="3" t="str">
        <f t="shared" si="8"/>
        <v>4Q1989</v>
      </c>
      <c r="F493" s="49">
        <v>0.1085</v>
      </c>
    </row>
    <row r="494" spans="1:6" ht="12.75" hidden="1">
      <c r="A494" s="39">
        <f t="shared" si="9"/>
        <v>32892</v>
      </c>
      <c r="B494" s="40">
        <v>32892</v>
      </c>
      <c r="C494" s="41">
        <v>0.1011</v>
      </c>
      <c r="E494" s="3" t="str">
        <f t="shared" si="8"/>
        <v>1Q1990</v>
      </c>
      <c r="F494" s="49">
        <v>0.105</v>
      </c>
    </row>
    <row r="495" spans="1:6" ht="12.75" hidden="1">
      <c r="A495" s="39">
        <f t="shared" si="9"/>
        <v>32923</v>
      </c>
      <c r="B495" s="40">
        <v>32923</v>
      </c>
      <c r="C495" s="41">
        <v>0.1</v>
      </c>
      <c r="E495" s="3" t="str">
        <f t="shared" si="8"/>
        <v>1Q1990</v>
      </c>
      <c r="F495" s="49">
        <v>0.105</v>
      </c>
    </row>
    <row r="496" spans="1:6" ht="12.75" hidden="1">
      <c r="A496" s="39">
        <f t="shared" si="9"/>
        <v>32951</v>
      </c>
      <c r="B496" s="40">
        <v>32951</v>
      </c>
      <c r="C496" s="41">
        <v>0.1</v>
      </c>
      <c r="E496" s="3" t="str">
        <f t="shared" si="8"/>
        <v>1Q1990</v>
      </c>
      <c r="F496" s="49">
        <v>0.105</v>
      </c>
    </row>
    <row r="497" spans="1:6" ht="12.75" hidden="1">
      <c r="A497" s="39">
        <f t="shared" si="9"/>
        <v>32982</v>
      </c>
      <c r="B497" s="40">
        <v>32982</v>
      </c>
      <c r="C497" s="41">
        <v>0.1</v>
      </c>
      <c r="E497" s="3" t="str">
        <f t="shared" si="8"/>
        <v>2Q1990</v>
      </c>
      <c r="F497" s="49">
        <v>0.10203333333333335</v>
      </c>
    </row>
    <row r="498" spans="1:6" ht="12.75" hidden="1">
      <c r="A498" s="39">
        <f t="shared" si="9"/>
        <v>33012</v>
      </c>
      <c r="B498" s="40">
        <v>33012</v>
      </c>
      <c r="C498" s="41">
        <v>0.1</v>
      </c>
      <c r="E498" s="3" t="str">
        <f t="shared" si="8"/>
        <v>2Q1990</v>
      </c>
      <c r="F498" s="49">
        <v>0.10203333333333335</v>
      </c>
    </row>
    <row r="499" spans="1:6" ht="12.75" hidden="1">
      <c r="A499" s="39">
        <f t="shared" si="9"/>
        <v>33043</v>
      </c>
      <c r="B499" s="40">
        <v>33043</v>
      </c>
      <c r="C499" s="41">
        <v>0.1</v>
      </c>
      <c r="E499" s="3" t="str">
        <f aca="true" t="shared" si="10" ref="E499:E562">IF(MONTH(B499)&lt;4,"1",IF(MONTH(B499)&lt;7,"2",IF(MONTH(B499)&lt;10,"3","4")))&amp;"Q"&amp;YEAR(B499)</f>
        <v>2Q1990</v>
      </c>
      <c r="F499" s="49">
        <v>0.10203333333333335</v>
      </c>
    </row>
    <row r="500" spans="1:6" ht="12.75" hidden="1">
      <c r="A500" s="39">
        <f t="shared" si="9"/>
        <v>33073</v>
      </c>
      <c r="B500" s="40">
        <v>33073</v>
      </c>
      <c r="C500" s="41">
        <v>0.1</v>
      </c>
      <c r="E500" s="3" t="str">
        <f t="shared" si="10"/>
        <v>3Q1990</v>
      </c>
      <c r="F500" s="49">
        <v>0.1</v>
      </c>
    </row>
    <row r="501" spans="1:6" ht="12.75" hidden="1">
      <c r="A501" s="39">
        <f t="shared" si="9"/>
        <v>33104</v>
      </c>
      <c r="B501" s="40">
        <v>33104</v>
      </c>
      <c r="C501" s="41">
        <v>0.1</v>
      </c>
      <c r="E501" s="3" t="str">
        <f t="shared" si="10"/>
        <v>3Q1990</v>
      </c>
      <c r="F501" s="49">
        <v>0.1</v>
      </c>
    </row>
    <row r="502" spans="1:6" ht="12.75" hidden="1">
      <c r="A502" s="39">
        <f t="shared" si="9"/>
        <v>33135</v>
      </c>
      <c r="B502" s="40">
        <v>33135</v>
      </c>
      <c r="C502" s="41">
        <v>0.1</v>
      </c>
      <c r="E502" s="3" t="str">
        <f t="shared" si="10"/>
        <v>3Q1990</v>
      </c>
      <c r="F502" s="49">
        <v>0.1</v>
      </c>
    </row>
    <row r="503" spans="1:6" ht="12.75" hidden="1">
      <c r="A503" s="39">
        <f t="shared" si="9"/>
        <v>33165</v>
      </c>
      <c r="B503" s="40">
        <v>33165</v>
      </c>
      <c r="C503" s="41">
        <v>0.1</v>
      </c>
      <c r="E503" s="3" t="str">
        <f t="shared" si="10"/>
        <v>4Q1990</v>
      </c>
      <c r="F503" s="49">
        <v>0.1</v>
      </c>
    </row>
    <row r="504" spans="1:6" ht="12.75" hidden="1">
      <c r="A504" s="39">
        <f t="shared" si="9"/>
        <v>33196</v>
      </c>
      <c r="B504" s="40">
        <v>33196</v>
      </c>
      <c r="C504" s="41">
        <v>0.1</v>
      </c>
      <c r="E504" s="3" t="str">
        <f t="shared" si="10"/>
        <v>4Q1990</v>
      </c>
      <c r="F504" s="49">
        <v>0.1</v>
      </c>
    </row>
    <row r="505" spans="1:6" ht="12.75" hidden="1">
      <c r="A505" s="39">
        <f t="shared" si="9"/>
        <v>33226</v>
      </c>
      <c r="B505" s="40">
        <v>33226</v>
      </c>
      <c r="C505" s="41">
        <v>0.1</v>
      </c>
      <c r="E505" s="3" t="str">
        <f t="shared" si="10"/>
        <v>4Q1990</v>
      </c>
      <c r="F505" s="49">
        <v>0.1</v>
      </c>
    </row>
    <row r="506" spans="1:6" ht="12.75" hidden="1">
      <c r="A506" s="39">
        <f t="shared" si="9"/>
        <v>33257</v>
      </c>
      <c r="B506" s="40">
        <v>33257</v>
      </c>
      <c r="C506" s="41">
        <v>0.09519999999999999</v>
      </c>
      <c r="E506" s="3" t="str">
        <f t="shared" si="10"/>
        <v>1Q1991</v>
      </c>
      <c r="F506" s="49">
        <v>0.1</v>
      </c>
    </row>
    <row r="507" spans="1:6" ht="12.75" hidden="1">
      <c r="A507" s="39">
        <f t="shared" si="9"/>
        <v>33288</v>
      </c>
      <c r="B507" s="40">
        <v>33288</v>
      </c>
      <c r="C507" s="41">
        <v>0.09050000000000001</v>
      </c>
      <c r="E507" s="3" t="str">
        <f t="shared" si="10"/>
        <v>1Q1991</v>
      </c>
      <c r="F507" s="49">
        <v>0.1</v>
      </c>
    </row>
    <row r="508" spans="1:6" ht="12.75" hidden="1">
      <c r="A508" s="39">
        <f t="shared" si="9"/>
        <v>33316</v>
      </c>
      <c r="B508" s="40">
        <v>33316</v>
      </c>
      <c r="C508" s="41">
        <v>0.09</v>
      </c>
      <c r="E508" s="3" t="str">
        <f t="shared" si="10"/>
        <v>1Q1991</v>
      </c>
      <c r="F508" s="49">
        <v>0.1</v>
      </c>
    </row>
    <row r="509" spans="1:6" ht="12.75" hidden="1">
      <c r="A509" s="39">
        <f t="shared" si="9"/>
        <v>33347</v>
      </c>
      <c r="B509" s="40">
        <v>33347</v>
      </c>
      <c r="C509" s="41">
        <v>0.09</v>
      </c>
      <c r="E509" s="3" t="str">
        <f t="shared" si="10"/>
        <v>2Q1991</v>
      </c>
      <c r="F509" s="49">
        <v>0.09523333333333334</v>
      </c>
    </row>
    <row r="510" spans="1:6" ht="12.75" hidden="1">
      <c r="A510" s="39">
        <f t="shared" si="9"/>
        <v>33377</v>
      </c>
      <c r="B510" s="40">
        <v>33377</v>
      </c>
      <c r="C510" s="41">
        <v>0.085</v>
      </c>
      <c r="E510" s="3" t="str">
        <f t="shared" si="10"/>
        <v>2Q1991</v>
      </c>
      <c r="F510" s="49">
        <v>0.09523333333333334</v>
      </c>
    </row>
    <row r="511" spans="1:6" ht="12.75" hidden="1">
      <c r="A511" s="39">
        <f t="shared" si="9"/>
        <v>33408</v>
      </c>
      <c r="B511" s="40">
        <v>33408</v>
      </c>
      <c r="C511" s="41">
        <v>0.085</v>
      </c>
      <c r="E511" s="3" t="str">
        <f t="shared" si="10"/>
        <v>2Q1991</v>
      </c>
      <c r="F511" s="49">
        <v>0.09523333333333334</v>
      </c>
    </row>
    <row r="512" spans="1:6" ht="12.75" hidden="1">
      <c r="A512" s="39">
        <f t="shared" si="9"/>
        <v>33438</v>
      </c>
      <c r="B512" s="40">
        <v>33438</v>
      </c>
      <c r="C512" s="41">
        <v>0.085</v>
      </c>
      <c r="E512" s="3" t="str">
        <f t="shared" si="10"/>
        <v>3Q1991</v>
      </c>
      <c r="F512" s="49">
        <v>0.08833333333333333</v>
      </c>
    </row>
    <row r="513" spans="1:6" ht="12.75" hidden="1">
      <c r="A513" s="39">
        <f t="shared" si="9"/>
        <v>33469</v>
      </c>
      <c r="B513" s="40">
        <v>33469</v>
      </c>
      <c r="C513" s="41">
        <v>0.085</v>
      </c>
      <c r="E513" s="3" t="str">
        <f t="shared" si="10"/>
        <v>3Q1991</v>
      </c>
      <c r="F513" s="49">
        <v>0.08833333333333333</v>
      </c>
    </row>
    <row r="514" spans="1:6" ht="12.75" hidden="1">
      <c r="A514" s="39">
        <f t="shared" si="9"/>
        <v>33500</v>
      </c>
      <c r="B514" s="40">
        <v>33500</v>
      </c>
      <c r="C514" s="41">
        <v>0.08199999999999999</v>
      </c>
      <c r="E514" s="3" t="str">
        <f t="shared" si="10"/>
        <v>3Q1991</v>
      </c>
      <c r="F514" s="49">
        <v>0.08833333333333333</v>
      </c>
    </row>
    <row r="515" spans="1:6" ht="12.75" hidden="1">
      <c r="A515" s="39">
        <f aca="true" t="shared" si="11" ref="A515:A578">+B515</f>
        <v>33530</v>
      </c>
      <c r="B515" s="40">
        <v>33530</v>
      </c>
      <c r="C515" s="41">
        <v>0.08</v>
      </c>
      <c r="E515" s="3" t="str">
        <f t="shared" si="10"/>
        <v>4Q1991</v>
      </c>
      <c r="F515" s="49">
        <v>0.085</v>
      </c>
    </row>
    <row r="516" spans="1:6" ht="12.75" hidden="1">
      <c r="A516" s="39">
        <f t="shared" si="11"/>
        <v>33561</v>
      </c>
      <c r="B516" s="40">
        <v>33561</v>
      </c>
      <c r="C516" s="41">
        <v>0.0758</v>
      </c>
      <c r="E516" s="3" t="str">
        <f t="shared" si="10"/>
        <v>4Q1991</v>
      </c>
      <c r="F516" s="49">
        <v>0.085</v>
      </c>
    </row>
    <row r="517" spans="1:6" ht="12.75" hidden="1">
      <c r="A517" s="39">
        <f t="shared" si="11"/>
        <v>33591</v>
      </c>
      <c r="B517" s="40">
        <v>33591</v>
      </c>
      <c r="C517" s="41">
        <v>0.0721</v>
      </c>
      <c r="E517" s="3" t="str">
        <f t="shared" si="10"/>
        <v>4Q1991</v>
      </c>
      <c r="F517" s="49">
        <v>0.085</v>
      </c>
    </row>
    <row r="518" spans="1:6" ht="12.75" hidden="1">
      <c r="A518" s="39">
        <f t="shared" si="11"/>
        <v>33622</v>
      </c>
      <c r="B518" s="40">
        <v>33622</v>
      </c>
      <c r="C518" s="41">
        <v>0.065</v>
      </c>
      <c r="E518" s="3" t="str">
        <f t="shared" si="10"/>
        <v>1Q1992</v>
      </c>
      <c r="F518" s="49">
        <v>0.07926666666666667</v>
      </c>
    </row>
    <row r="519" spans="1:6" ht="12.75" hidden="1">
      <c r="A519" s="39">
        <f t="shared" si="11"/>
        <v>33653</v>
      </c>
      <c r="B519" s="40">
        <v>33653</v>
      </c>
      <c r="C519" s="41">
        <v>0.065</v>
      </c>
      <c r="E519" s="3" t="str">
        <f t="shared" si="10"/>
        <v>1Q1992</v>
      </c>
      <c r="F519" s="49">
        <v>0.07926666666666667</v>
      </c>
    </row>
    <row r="520" spans="1:6" ht="12.75" hidden="1">
      <c r="A520" s="39">
        <f t="shared" si="11"/>
        <v>33682</v>
      </c>
      <c r="B520" s="40">
        <v>33682</v>
      </c>
      <c r="C520" s="41">
        <v>0.065</v>
      </c>
      <c r="E520" s="3" t="str">
        <f t="shared" si="10"/>
        <v>1Q1992</v>
      </c>
      <c r="F520" s="49">
        <v>0.07926666666666667</v>
      </c>
    </row>
    <row r="521" spans="1:6" ht="12.75" hidden="1">
      <c r="A521" s="39">
        <f t="shared" si="11"/>
        <v>33713</v>
      </c>
      <c r="B521" s="40">
        <v>33713</v>
      </c>
      <c r="C521" s="41">
        <v>0.065</v>
      </c>
      <c r="E521" s="3" t="str">
        <f t="shared" si="10"/>
        <v>2Q1992</v>
      </c>
      <c r="F521" s="49">
        <v>0.06736666666666667</v>
      </c>
    </row>
    <row r="522" spans="1:6" ht="12.75" hidden="1">
      <c r="A522" s="39">
        <f t="shared" si="11"/>
        <v>33743</v>
      </c>
      <c r="B522" s="40">
        <v>33743</v>
      </c>
      <c r="C522" s="41">
        <v>0.065</v>
      </c>
      <c r="E522" s="3" t="str">
        <f t="shared" si="10"/>
        <v>2Q1992</v>
      </c>
      <c r="F522" s="49">
        <v>0.06736666666666667</v>
      </c>
    </row>
    <row r="523" spans="1:6" ht="12.75" hidden="1">
      <c r="A523" s="39">
        <f t="shared" si="11"/>
        <v>33774</v>
      </c>
      <c r="B523" s="40">
        <v>33774</v>
      </c>
      <c r="C523" s="41">
        <v>0.065</v>
      </c>
      <c r="E523" s="3" t="str">
        <f t="shared" si="10"/>
        <v>2Q1992</v>
      </c>
      <c r="F523" s="49">
        <v>0.06736666666666667</v>
      </c>
    </row>
    <row r="524" spans="1:6" ht="12.75" hidden="1">
      <c r="A524" s="39">
        <f t="shared" si="11"/>
        <v>33804</v>
      </c>
      <c r="B524" s="40">
        <v>33804</v>
      </c>
      <c r="C524" s="41">
        <v>0.0602</v>
      </c>
      <c r="E524" s="3" t="str">
        <f t="shared" si="10"/>
        <v>3Q1992</v>
      </c>
      <c r="F524" s="49">
        <v>0.065</v>
      </c>
    </row>
    <row r="525" spans="1:6" ht="12.75" hidden="1">
      <c r="A525" s="39">
        <f t="shared" si="11"/>
        <v>33835</v>
      </c>
      <c r="B525" s="40">
        <v>33835</v>
      </c>
      <c r="C525" s="41">
        <v>0.06</v>
      </c>
      <c r="E525" s="3" t="str">
        <f t="shared" si="10"/>
        <v>3Q1992</v>
      </c>
      <c r="F525" s="49">
        <v>0.065</v>
      </c>
    </row>
    <row r="526" spans="1:6" ht="12.75" hidden="1">
      <c r="A526" s="39">
        <f t="shared" si="11"/>
        <v>33866</v>
      </c>
      <c r="B526" s="40">
        <v>33866</v>
      </c>
      <c r="C526" s="41">
        <v>0.06</v>
      </c>
      <c r="E526" s="3" t="str">
        <f t="shared" si="10"/>
        <v>3Q1992</v>
      </c>
      <c r="F526" s="49">
        <v>0.065</v>
      </c>
    </row>
    <row r="527" spans="1:6" ht="12.75" hidden="1">
      <c r="A527" s="39">
        <f t="shared" si="11"/>
        <v>33896</v>
      </c>
      <c r="B527" s="40">
        <v>33896</v>
      </c>
      <c r="C527" s="41">
        <v>0.06</v>
      </c>
      <c r="E527" s="3" t="str">
        <f t="shared" si="10"/>
        <v>4Q1992</v>
      </c>
      <c r="F527" s="49">
        <v>0.061733333333333335</v>
      </c>
    </row>
    <row r="528" spans="1:6" ht="12.75" hidden="1">
      <c r="A528" s="39">
        <f t="shared" si="11"/>
        <v>33927</v>
      </c>
      <c r="B528" s="40">
        <v>33927</v>
      </c>
      <c r="C528" s="41">
        <v>0.06</v>
      </c>
      <c r="E528" s="3" t="str">
        <f t="shared" si="10"/>
        <v>4Q1992</v>
      </c>
      <c r="F528" s="49">
        <v>0.061733333333333335</v>
      </c>
    </row>
    <row r="529" spans="1:6" ht="12.75" hidden="1">
      <c r="A529" s="39">
        <f t="shared" si="11"/>
        <v>33957</v>
      </c>
      <c r="B529" s="40">
        <v>33957</v>
      </c>
      <c r="C529" s="41">
        <v>0.06</v>
      </c>
      <c r="E529" s="3" t="str">
        <f t="shared" si="10"/>
        <v>4Q1992</v>
      </c>
      <c r="F529" s="49">
        <v>0.061733333333333335</v>
      </c>
    </row>
    <row r="530" spans="1:6" ht="12.75" hidden="1">
      <c r="A530" s="39">
        <f t="shared" si="11"/>
        <v>33988</v>
      </c>
      <c r="B530" s="40">
        <v>33988</v>
      </c>
      <c r="C530" s="41">
        <v>0.06</v>
      </c>
      <c r="E530" s="3" t="str">
        <f t="shared" si="10"/>
        <v>1Q1993</v>
      </c>
      <c r="F530" s="49">
        <v>0.06</v>
      </c>
    </row>
    <row r="531" spans="1:6" ht="12.75" hidden="1">
      <c r="A531" s="39">
        <f t="shared" si="11"/>
        <v>34019</v>
      </c>
      <c r="B531" s="40">
        <v>34019</v>
      </c>
      <c r="C531" s="41">
        <v>0.06</v>
      </c>
      <c r="E531" s="3" t="str">
        <f t="shared" si="10"/>
        <v>1Q1993</v>
      </c>
      <c r="F531" s="49">
        <v>0.06</v>
      </c>
    </row>
    <row r="532" spans="1:6" ht="12.75" hidden="1">
      <c r="A532" s="39">
        <f t="shared" si="11"/>
        <v>34047</v>
      </c>
      <c r="B532" s="40">
        <v>34047</v>
      </c>
      <c r="C532" s="41">
        <v>0.06</v>
      </c>
      <c r="E532" s="3" t="str">
        <f t="shared" si="10"/>
        <v>1Q1993</v>
      </c>
      <c r="F532" s="49">
        <v>0.06</v>
      </c>
    </row>
    <row r="533" spans="1:6" ht="12.75" hidden="1">
      <c r="A533" s="39">
        <f t="shared" si="11"/>
        <v>34078</v>
      </c>
      <c r="B533" s="40">
        <v>34078</v>
      </c>
      <c r="C533" s="41">
        <v>0.06</v>
      </c>
      <c r="E533" s="3" t="str">
        <f t="shared" si="10"/>
        <v>2Q1993</v>
      </c>
      <c r="F533" s="49">
        <v>0.06</v>
      </c>
    </row>
    <row r="534" spans="1:6" ht="12.75" hidden="1">
      <c r="A534" s="39">
        <f t="shared" si="11"/>
        <v>34108</v>
      </c>
      <c r="B534" s="40">
        <v>34108</v>
      </c>
      <c r="C534" s="41">
        <v>0.06</v>
      </c>
      <c r="E534" s="3" t="str">
        <f t="shared" si="10"/>
        <v>2Q1993</v>
      </c>
      <c r="F534" s="49">
        <v>0.06</v>
      </c>
    </row>
    <row r="535" spans="1:6" ht="12.75" hidden="1">
      <c r="A535" s="39">
        <f t="shared" si="11"/>
        <v>34139</v>
      </c>
      <c r="B535" s="40">
        <v>34139</v>
      </c>
      <c r="C535" s="41">
        <v>0.06</v>
      </c>
      <c r="E535" s="3" t="str">
        <f t="shared" si="10"/>
        <v>2Q1993</v>
      </c>
      <c r="F535" s="49">
        <v>0.06</v>
      </c>
    </row>
    <row r="536" spans="1:6" ht="12.75" hidden="1">
      <c r="A536" s="39">
        <f t="shared" si="11"/>
        <v>34169</v>
      </c>
      <c r="B536" s="40">
        <v>34169</v>
      </c>
      <c r="C536" s="41">
        <v>0.06</v>
      </c>
      <c r="E536" s="3" t="str">
        <f t="shared" si="10"/>
        <v>3Q1993</v>
      </c>
      <c r="F536" s="49">
        <v>0.06</v>
      </c>
    </row>
    <row r="537" spans="1:6" ht="12.75" hidden="1">
      <c r="A537" s="39">
        <f t="shared" si="11"/>
        <v>34200</v>
      </c>
      <c r="B537" s="40">
        <v>34200</v>
      </c>
      <c r="C537" s="41">
        <v>0.06</v>
      </c>
      <c r="E537" s="3" t="str">
        <f t="shared" si="10"/>
        <v>3Q1993</v>
      </c>
      <c r="F537" s="49">
        <v>0.06</v>
      </c>
    </row>
    <row r="538" spans="1:6" ht="12.75" hidden="1">
      <c r="A538" s="39">
        <f t="shared" si="11"/>
        <v>34231</v>
      </c>
      <c r="B538" s="40">
        <v>34231</v>
      </c>
      <c r="C538" s="41">
        <v>0.06</v>
      </c>
      <c r="E538" s="3" t="str">
        <f t="shared" si="10"/>
        <v>3Q1993</v>
      </c>
      <c r="F538" s="49">
        <v>0.06</v>
      </c>
    </row>
    <row r="539" spans="1:6" ht="12.75" hidden="1">
      <c r="A539" s="39">
        <f t="shared" si="11"/>
        <v>34261</v>
      </c>
      <c r="B539" s="40">
        <v>34261</v>
      </c>
      <c r="C539" s="41">
        <v>0.06</v>
      </c>
      <c r="E539" s="3" t="str">
        <f t="shared" si="10"/>
        <v>4Q1993</v>
      </c>
      <c r="F539" s="49">
        <v>0.06</v>
      </c>
    </row>
    <row r="540" spans="1:6" ht="12.75" hidden="1">
      <c r="A540" s="39">
        <f t="shared" si="11"/>
        <v>34292</v>
      </c>
      <c r="B540" s="40">
        <v>34292</v>
      </c>
      <c r="C540" s="41">
        <v>0.06</v>
      </c>
      <c r="E540" s="3" t="str">
        <f t="shared" si="10"/>
        <v>4Q1993</v>
      </c>
      <c r="F540" s="49">
        <v>0.06</v>
      </c>
    </row>
    <row r="541" spans="1:6" ht="12.75" hidden="1">
      <c r="A541" s="39">
        <f t="shared" si="11"/>
        <v>34322</v>
      </c>
      <c r="B541" s="40">
        <v>34322</v>
      </c>
      <c r="C541" s="41">
        <v>0.06</v>
      </c>
      <c r="E541" s="3" t="str">
        <f t="shared" si="10"/>
        <v>4Q1993</v>
      </c>
      <c r="F541" s="49">
        <v>0.06</v>
      </c>
    </row>
    <row r="542" spans="1:6" ht="12.75" hidden="1">
      <c r="A542" s="39">
        <f t="shared" si="11"/>
        <v>34353</v>
      </c>
      <c r="B542" s="40">
        <v>34353</v>
      </c>
      <c r="C542" s="41">
        <v>0.06</v>
      </c>
      <c r="E542" s="3" t="str">
        <f t="shared" si="10"/>
        <v>1Q1994</v>
      </c>
      <c r="F542" s="49">
        <v>0.06</v>
      </c>
    </row>
    <row r="543" spans="1:6" ht="12.75" hidden="1">
      <c r="A543" s="39">
        <f t="shared" si="11"/>
        <v>34384</v>
      </c>
      <c r="B543" s="40">
        <v>34384</v>
      </c>
      <c r="C543" s="41">
        <v>0.06</v>
      </c>
      <c r="E543" s="3" t="str">
        <f t="shared" si="10"/>
        <v>1Q1994</v>
      </c>
      <c r="F543" s="49">
        <v>0.06</v>
      </c>
    </row>
    <row r="544" spans="1:6" ht="12.75" hidden="1">
      <c r="A544" s="39">
        <f t="shared" si="11"/>
        <v>34412</v>
      </c>
      <c r="B544" s="40">
        <v>34412</v>
      </c>
      <c r="C544" s="41">
        <v>0.060599999999999994</v>
      </c>
      <c r="E544" s="3" t="str">
        <f t="shared" si="10"/>
        <v>1Q1994</v>
      </c>
      <c r="F544" s="49">
        <v>0.06</v>
      </c>
    </row>
    <row r="545" spans="1:6" ht="12.75" hidden="1">
      <c r="A545" s="39">
        <f t="shared" si="11"/>
        <v>34443</v>
      </c>
      <c r="B545" s="40">
        <v>34443</v>
      </c>
      <c r="C545" s="41">
        <v>0.0645</v>
      </c>
      <c r="E545" s="3" t="str">
        <f t="shared" si="10"/>
        <v>2Q1994</v>
      </c>
      <c r="F545" s="49">
        <v>0.06</v>
      </c>
    </row>
    <row r="546" spans="1:6" ht="12.75" hidden="1">
      <c r="A546" s="39">
        <f t="shared" si="11"/>
        <v>34473</v>
      </c>
      <c r="B546" s="40">
        <v>34473</v>
      </c>
      <c r="C546" s="41">
        <v>0.0699</v>
      </c>
      <c r="E546" s="3" t="str">
        <f t="shared" si="10"/>
        <v>2Q1994</v>
      </c>
      <c r="F546" s="49">
        <v>0.06</v>
      </c>
    </row>
    <row r="547" spans="1:6" ht="12.75" hidden="1">
      <c r="A547" s="39">
        <f t="shared" si="11"/>
        <v>34504</v>
      </c>
      <c r="B547" s="40">
        <v>34504</v>
      </c>
      <c r="C547" s="41">
        <v>0.0725</v>
      </c>
      <c r="E547" s="3" t="str">
        <f t="shared" si="10"/>
        <v>2Q1994</v>
      </c>
      <c r="F547" s="49">
        <v>0.06</v>
      </c>
    </row>
    <row r="548" spans="1:6" ht="12.75" hidden="1">
      <c r="A548" s="39">
        <f t="shared" si="11"/>
        <v>34534</v>
      </c>
      <c r="B548" s="40">
        <v>34534</v>
      </c>
      <c r="C548" s="41">
        <v>0.0725</v>
      </c>
      <c r="E548" s="3" t="str">
        <f t="shared" si="10"/>
        <v>3Q1994</v>
      </c>
      <c r="F548" s="49">
        <v>0.065</v>
      </c>
    </row>
    <row r="549" spans="1:6" ht="12.75" hidden="1">
      <c r="A549" s="39">
        <f t="shared" si="11"/>
        <v>34565</v>
      </c>
      <c r="B549" s="40">
        <v>34565</v>
      </c>
      <c r="C549" s="41">
        <v>0.0751</v>
      </c>
      <c r="E549" s="3" t="str">
        <f t="shared" si="10"/>
        <v>3Q1994</v>
      </c>
      <c r="F549" s="49">
        <v>0.065</v>
      </c>
    </row>
    <row r="550" spans="1:6" ht="12.75" hidden="1">
      <c r="A550" s="39">
        <f t="shared" si="11"/>
        <v>34596</v>
      </c>
      <c r="B550" s="40">
        <v>34596</v>
      </c>
      <c r="C550" s="41">
        <v>0.0775</v>
      </c>
      <c r="E550" s="3" t="str">
        <f t="shared" si="10"/>
        <v>3Q1994</v>
      </c>
      <c r="F550" s="49">
        <v>0.065</v>
      </c>
    </row>
    <row r="551" spans="1:6" ht="12.75" hidden="1">
      <c r="A551" s="39">
        <f t="shared" si="11"/>
        <v>34626</v>
      </c>
      <c r="B551" s="40">
        <v>34626</v>
      </c>
      <c r="C551" s="41">
        <v>0.0775</v>
      </c>
      <c r="E551" s="3" t="str">
        <f t="shared" si="10"/>
        <v>4Q1994</v>
      </c>
      <c r="F551" s="49">
        <v>0.07336666666666666</v>
      </c>
    </row>
    <row r="552" spans="1:6" ht="12.75" hidden="1">
      <c r="A552" s="39">
        <f t="shared" si="11"/>
        <v>34657</v>
      </c>
      <c r="B552" s="40">
        <v>34657</v>
      </c>
      <c r="C552" s="41">
        <v>0.0815</v>
      </c>
      <c r="E552" s="3" t="str">
        <f t="shared" si="10"/>
        <v>4Q1994</v>
      </c>
      <c r="F552" s="49">
        <v>0.07336666666666666</v>
      </c>
    </row>
    <row r="553" spans="1:6" ht="12.75" hidden="1">
      <c r="A553" s="39">
        <f t="shared" si="11"/>
        <v>34687</v>
      </c>
      <c r="B553" s="40">
        <v>34687</v>
      </c>
      <c r="C553" s="41">
        <v>0.085</v>
      </c>
      <c r="E553" s="3" t="str">
        <f t="shared" si="10"/>
        <v>4Q1994</v>
      </c>
      <c r="F553" s="49">
        <v>0.07336666666666666</v>
      </c>
    </row>
    <row r="554" spans="1:6" ht="12.75" hidden="1">
      <c r="A554" s="39">
        <f t="shared" si="11"/>
        <v>34718</v>
      </c>
      <c r="B554" s="40">
        <v>34718</v>
      </c>
      <c r="C554" s="41">
        <v>0.085</v>
      </c>
      <c r="E554" s="3" t="str">
        <f t="shared" si="10"/>
        <v>1Q1995</v>
      </c>
      <c r="F554" s="49">
        <v>0.07883333333333332</v>
      </c>
    </row>
    <row r="555" spans="1:6" ht="12.75" hidden="1">
      <c r="A555" s="39">
        <f t="shared" si="11"/>
        <v>34749</v>
      </c>
      <c r="B555" s="40">
        <v>34749</v>
      </c>
      <c r="C555" s="41">
        <v>0.09</v>
      </c>
      <c r="E555" s="3" t="str">
        <f t="shared" si="10"/>
        <v>1Q1995</v>
      </c>
      <c r="F555" s="49">
        <v>0.07883333333333332</v>
      </c>
    </row>
    <row r="556" spans="1:6" ht="12.75" hidden="1">
      <c r="A556" s="39">
        <f t="shared" si="11"/>
        <v>34777</v>
      </c>
      <c r="B556" s="40">
        <v>34777</v>
      </c>
      <c r="C556" s="41">
        <v>0.09</v>
      </c>
      <c r="E556" s="3" t="str">
        <f t="shared" si="10"/>
        <v>1Q1995</v>
      </c>
      <c r="F556" s="49">
        <v>0.07883333333333332</v>
      </c>
    </row>
    <row r="557" spans="1:6" ht="12.75" hidden="1">
      <c r="A557" s="39">
        <f t="shared" si="11"/>
        <v>34808</v>
      </c>
      <c r="B557" s="40">
        <v>34808</v>
      </c>
      <c r="C557" s="41">
        <v>0.09</v>
      </c>
      <c r="E557" s="3" t="str">
        <f t="shared" si="10"/>
        <v>2Q1995</v>
      </c>
      <c r="F557" s="49">
        <v>0.08666666666666667</v>
      </c>
    </row>
    <row r="558" spans="1:6" ht="12.75" hidden="1">
      <c r="A558" s="39">
        <f t="shared" si="11"/>
        <v>34838</v>
      </c>
      <c r="B558" s="40">
        <v>34838</v>
      </c>
      <c r="C558" s="41">
        <v>0.09</v>
      </c>
      <c r="E558" s="3" t="str">
        <f t="shared" si="10"/>
        <v>2Q1995</v>
      </c>
      <c r="F558" s="49">
        <v>0.08666666666666667</v>
      </c>
    </row>
    <row r="559" spans="1:6" ht="12.75" hidden="1">
      <c r="A559" s="39">
        <f t="shared" si="11"/>
        <v>34869</v>
      </c>
      <c r="B559" s="40">
        <v>34869</v>
      </c>
      <c r="C559" s="41">
        <v>0.09</v>
      </c>
      <c r="E559" s="3" t="str">
        <f t="shared" si="10"/>
        <v>2Q1995</v>
      </c>
      <c r="F559" s="49">
        <v>0.08666666666666667</v>
      </c>
    </row>
    <row r="560" spans="1:6" ht="12.75" hidden="1">
      <c r="A560" s="39">
        <f t="shared" si="11"/>
        <v>34899</v>
      </c>
      <c r="B560" s="40">
        <v>34899</v>
      </c>
      <c r="C560" s="41">
        <v>0.08800000000000001</v>
      </c>
      <c r="E560" s="3" t="str">
        <f t="shared" si="10"/>
        <v>3Q1995</v>
      </c>
      <c r="F560" s="49">
        <v>0.09</v>
      </c>
    </row>
    <row r="561" spans="1:6" ht="12.75" hidden="1">
      <c r="A561" s="39">
        <f t="shared" si="11"/>
        <v>34930</v>
      </c>
      <c r="B561" s="40">
        <v>34930</v>
      </c>
      <c r="C561" s="41">
        <v>0.0875</v>
      </c>
      <c r="E561" s="3" t="str">
        <f t="shared" si="10"/>
        <v>3Q1995</v>
      </c>
      <c r="F561" s="49">
        <v>0.09</v>
      </c>
    </row>
    <row r="562" spans="1:6" ht="12.75" hidden="1">
      <c r="A562" s="39">
        <f t="shared" si="11"/>
        <v>34961</v>
      </c>
      <c r="B562" s="40">
        <v>34961</v>
      </c>
      <c r="C562" s="41">
        <v>0.0875</v>
      </c>
      <c r="E562" s="3" t="str">
        <f t="shared" si="10"/>
        <v>3Q1995</v>
      </c>
      <c r="F562" s="49">
        <v>0.09</v>
      </c>
    </row>
    <row r="563" spans="1:6" ht="12.75" hidden="1">
      <c r="A563" s="39">
        <f t="shared" si="11"/>
        <v>34991</v>
      </c>
      <c r="B563" s="40">
        <v>34991</v>
      </c>
      <c r="C563" s="41">
        <v>0.0875</v>
      </c>
      <c r="E563" s="3" t="str">
        <f aca="true" t="shared" si="12" ref="E563:E626">IF(MONTH(B563)&lt;4,"1",IF(MONTH(B563)&lt;7,"2",IF(MONTH(B563)&lt;10,"3","4")))&amp;"Q"&amp;YEAR(B563)</f>
        <v>4Q1995</v>
      </c>
      <c r="F563" s="49">
        <v>0.08849999999999998</v>
      </c>
    </row>
    <row r="564" spans="1:6" ht="12.75" hidden="1">
      <c r="A564" s="39">
        <f t="shared" si="11"/>
        <v>35022</v>
      </c>
      <c r="B564" s="40">
        <v>35022</v>
      </c>
      <c r="C564" s="41">
        <v>0.0875</v>
      </c>
      <c r="E564" s="3" t="str">
        <f t="shared" si="12"/>
        <v>4Q1995</v>
      </c>
      <c r="F564" s="49">
        <v>0.08849999999999998</v>
      </c>
    </row>
    <row r="565" spans="1:6" ht="12.75" hidden="1">
      <c r="A565" s="39">
        <f t="shared" si="11"/>
        <v>35052</v>
      </c>
      <c r="B565" s="40">
        <v>35052</v>
      </c>
      <c r="C565" s="41">
        <v>0.08650000000000001</v>
      </c>
      <c r="E565" s="3" t="str">
        <f t="shared" si="12"/>
        <v>4Q1995</v>
      </c>
      <c r="F565" s="49">
        <v>0.08849999999999998</v>
      </c>
    </row>
    <row r="566" spans="1:6" ht="12.75" hidden="1">
      <c r="A566" s="39">
        <f t="shared" si="11"/>
        <v>35083</v>
      </c>
      <c r="B566" s="40">
        <v>35083</v>
      </c>
      <c r="C566" s="41">
        <v>0.085</v>
      </c>
      <c r="E566" s="3" t="str">
        <f t="shared" si="12"/>
        <v>1Q1996</v>
      </c>
      <c r="F566" s="49">
        <v>0.0875</v>
      </c>
    </row>
    <row r="567" spans="1:6" ht="12.75" hidden="1">
      <c r="A567" s="39">
        <f t="shared" si="11"/>
        <v>35114</v>
      </c>
      <c r="B567" s="40">
        <v>35114</v>
      </c>
      <c r="C567" s="41">
        <v>0.0825</v>
      </c>
      <c r="E567" s="3" t="str">
        <f t="shared" si="12"/>
        <v>1Q1996</v>
      </c>
      <c r="F567" s="49">
        <v>0.0875</v>
      </c>
    </row>
    <row r="568" spans="1:6" ht="12.75" hidden="1">
      <c r="A568" s="39">
        <f t="shared" si="11"/>
        <v>35143</v>
      </c>
      <c r="B568" s="40">
        <v>35143</v>
      </c>
      <c r="C568" s="41">
        <v>0.0825</v>
      </c>
      <c r="E568" s="3" t="str">
        <f t="shared" si="12"/>
        <v>1Q1996</v>
      </c>
      <c r="F568" s="49">
        <v>0.0875</v>
      </c>
    </row>
    <row r="569" spans="1:6" ht="12.75" hidden="1">
      <c r="A569" s="39">
        <f t="shared" si="11"/>
        <v>35174</v>
      </c>
      <c r="B569" s="40">
        <v>35174</v>
      </c>
      <c r="C569" s="41">
        <v>0.0825</v>
      </c>
      <c r="E569" s="3" t="str">
        <f t="shared" si="12"/>
        <v>2Q1996</v>
      </c>
      <c r="F569" s="49">
        <v>0.08466666666666667</v>
      </c>
    </row>
    <row r="570" spans="1:6" ht="12.75" hidden="1">
      <c r="A570" s="39">
        <f t="shared" si="11"/>
        <v>35204</v>
      </c>
      <c r="B570" s="40">
        <v>35204</v>
      </c>
      <c r="C570" s="41">
        <v>0.0825</v>
      </c>
      <c r="E570" s="3" t="str">
        <f t="shared" si="12"/>
        <v>2Q1996</v>
      </c>
      <c r="F570" s="49">
        <v>0.08466666666666667</v>
      </c>
    </row>
    <row r="571" spans="1:6" ht="12.75" hidden="1">
      <c r="A571" s="39">
        <f t="shared" si="11"/>
        <v>35235</v>
      </c>
      <c r="B571" s="40">
        <v>35235</v>
      </c>
      <c r="C571" s="41">
        <v>0.0825</v>
      </c>
      <c r="E571" s="3" t="str">
        <f t="shared" si="12"/>
        <v>2Q1996</v>
      </c>
      <c r="F571" s="49">
        <v>0.08466666666666667</v>
      </c>
    </row>
    <row r="572" spans="1:6" ht="12.75" hidden="1">
      <c r="A572" s="39">
        <f t="shared" si="11"/>
        <v>35265</v>
      </c>
      <c r="B572" s="40">
        <v>35265</v>
      </c>
      <c r="C572" s="41">
        <v>0.0825</v>
      </c>
      <c r="E572" s="3" t="str">
        <f t="shared" si="12"/>
        <v>3Q1996</v>
      </c>
      <c r="F572" s="49">
        <v>0.0825</v>
      </c>
    </row>
    <row r="573" spans="1:6" ht="12.75" hidden="1">
      <c r="A573" s="39">
        <f t="shared" si="11"/>
        <v>35296</v>
      </c>
      <c r="B573" s="40">
        <v>35296</v>
      </c>
      <c r="C573" s="41">
        <v>0.0825</v>
      </c>
      <c r="E573" s="3" t="str">
        <f t="shared" si="12"/>
        <v>3Q1996</v>
      </c>
      <c r="F573" s="49">
        <v>0.0825</v>
      </c>
    </row>
    <row r="574" spans="1:6" ht="12.75" hidden="1">
      <c r="A574" s="39">
        <f t="shared" si="11"/>
        <v>35327</v>
      </c>
      <c r="B574" s="40">
        <v>35327</v>
      </c>
      <c r="C574" s="41">
        <v>0.0825</v>
      </c>
      <c r="E574" s="3" t="str">
        <f t="shared" si="12"/>
        <v>3Q1996</v>
      </c>
      <c r="F574" s="49">
        <v>0.0825</v>
      </c>
    </row>
    <row r="575" spans="1:6" ht="12.75" hidden="1">
      <c r="A575" s="39">
        <f t="shared" si="11"/>
        <v>35357</v>
      </c>
      <c r="B575" s="40">
        <v>35357</v>
      </c>
      <c r="C575" s="41">
        <v>0.0825</v>
      </c>
      <c r="E575" s="3" t="str">
        <f t="shared" si="12"/>
        <v>4Q1996</v>
      </c>
      <c r="F575" s="49">
        <v>0.0825</v>
      </c>
    </row>
    <row r="576" spans="1:6" ht="12.75" hidden="1">
      <c r="A576" s="39">
        <f t="shared" si="11"/>
        <v>35388</v>
      </c>
      <c r="B576" s="40">
        <v>35388</v>
      </c>
      <c r="C576" s="41">
        <v>0.0825</v>
      </c>
      <c r="E576" s="3" t="str">
        <f t="shared" si="12"/>
        <v>4Q1996</v>
      </c>
      <c r="F576" s="49">
        <v>0.0825</v>
      </c>
    </row>
    <row r="577" spans="1:6" ht="12.75" hidden="1">
      <c r="A577" s="39">
        <f t="shared" si="11"/>
        <v>35418</v>
      </c>
      <c r="B577" s="40">
        <v>35418</v>
      </c>
      <c r="C577" s="41">
        <v>0.0825</v>
      </c>
      <c r="E577" s="3" t="str">
        <f t="shared" si="12"/>
        <v>4Q1996</v>
      </c>
      <c r="F577" s="49">
        <v>0.0825</v>
      </c>
    </row>
    <row r="578" spans="1:6" ht="12.75" hidden="1">
      <c r="A578" s="39">
        <f t="shared" si="11"/>
        <v>35449</v>
      </c>
      <c r="B578" s="40">
        <v>35449</v>
      </c>
      <c r="C578" s="41">
        <v>0.0825</v>
      </c>
      <c r="E578" s="3" t="str">
        <f t="shared" si="12"/>
        <v>1Q1997</v>
      </c>
      <c r="F578" s="49">
        <v>0.0825</v>
      </c>
    </row>
    <row r="579" spans="1:6" ht="12.75" hidden="1">
      <c r="A579" s="39">
        <f aca="true" t="shared" si="13" ref="A579:A644">+B579</f>
        <v>35480</v>
      </c>
      <c r="B579" s="40">
        <v>35480</v>
      </c>
      <c r="C579" s="41">
        <v>0.0825</v>
      </c>
      <c r="E579" s="3" t="str">
        <f t="shared" si="12"/>
        <v>1Q1997</v>
      </c>
      <c r="F579" s="49">
        <v>0.0825</v>
      </c>
    </row>
    <row r="580" spans="1:6" ht="12.75" hidden="1">
      <c r="A580" s="39">
        <f t="shared" si="13"/>
        <v>35508</v>
      </c>
      <c r="B580" s="40">
        <v>35508</v>
      </c>
      <c r="C580" s="41">
        <v>0.083</v>
      </c>
      <c r="E580" s="3" t="str">
        <f t="shared" si="12"/>
        <v>1Q1997</v>
      </c>
      <c r="F580" s="49">
        <v>0.0825</v>
      </c>
    </row>
    <row r="581" spans="1:6" ht="12.75" hidden="1">
      <c r="A581" s="39">
        <f t="shared" si="13"/>
        <v>35539</v>
      </c>
      <c r="B581" s="40">
        <v>35539</v>
      </c>
      <c r="C581" s="41">
        <v>0.085</v>
      </c>
      <c r="E581" s="3" t="str">
        <f t="shared" si="12"/>
        <v>2Q1997</v>
      </c>
      <c r="F581" s="49">
        <v>0.0825</v>
      </c>
    </row>
    <row r="582" spans="1:6" ht="12.75" hidden="1">
      <c r="A582" s="39">
        <f t="shared" si="13"/>
        <v>35569</v>
      </c>
      <c r="B582" s="40">
        <v>35569</v>
      </c>
      <c r="C582" s="41">
        <v>0.085</v>
      </c>
      <c r="E582" s="3" t="str">
        <f t="shared" si="12"/>
        <v>2Q1997</v>
      </c>
      <c r="F582" s="49">
        <v>0.0825</v>
      </c>
    </row>
    <row r="583" spans="1:6" ht="12.75" hidden="1">
      <c r="A583" s="39">
        <f t="shared" si="13"/>
        <v>35600</v>
      </c>
      <c r="B583" s="40">
        <v>35600</v>
      </c>
      <c r="C583" s="41">
        <v>0.085</v>
      </c>
      <c r="E583" s="3" t="str">
        <f t="shared" si="12"/>
        <v>2Q1997</v>
      </c>
      <c r="F583" s="49">
        <v>0.0825</v>
      </c>
    </row>
    <row r="584" spans="1:6" ht="12.75" hidden="1">
      <c r="A584" s="39">
        <f t="shared" si="13"/>
        <v>35630</v>
      </c>
      <c r="B584" s="40">
        <v>35630</v>
      </c>
      <c r="C584" s="41">
        <v>0.085</v>
      </c>
      <c r="E584" s="3" t="str">
        <f t="shared" si="12"/>
        <v>3Q1997</v>
      </c>
      <c r="F584" s="49">
        <v>0.08433333333333333</v>
      </c>
    </row>
    <row r="585" spans="1:6" ht="12.75" hidden="1">
      <c r="A585" s="39">
        <f t="shared" si="13"/>
        <v>35661</v>
      </c>
      <c r="B585" s="40">
        <v>35661</v>
      </c>
      <c r="C585" s="41">
        <v>0.085</v>
      </c>
      <c r="E585" s="3" t="str">
        <f t="shared" si="12"/>
        <v>3Q1997</v>
      </c>
      <c r="F585" s="49">
        <v>0.08433333333333333</v>
      </c>
    </row>
    <row r="586" spans="1:6" ht="12.75" hidden="1">
      <c r="A586" s="39">
        <f t="shared" si="13"/>
        <v>35692</v>
      </c>
      <c r="B586" s="40">
        <v>35692</v>
      </c>
      <c r="C586" s="41">
        <v>0.085</v>
      </c>
      <c r="E586" s="3" t="str">
        <f t="shared" si="12"/>
        <v>3Q1997</v>
      </c>
      <c r="F586" s="49">
        <v>0.08433333333333333</v>
      </c>
    </row>
    <row r="587" spans="1:6" ht="12.75" hidden="1">
      <c r="A587" s="39">
        <f t="shared" si="13"/>
        <v>35722</v>
      </c>
      <c r="B587" s="40">
        <v>35722</v>
      </c>
      <c r="C587" s="41">
        <v>0.085</v>
      </c>
      <c r="E587" s="3" t="str">
        <f t="shared" si="12"/>
        <v>4Q1997</v>
      </c>
      <c r="F587" s="49">
        <v>0.085</v>
      </c>
    </row>
    <row r="588" spans="1:6" ht="12.75" hidden="1">
      <c r="A588" s="39">
        <f t="shared" si="13"/>
        <v>35753</v>
      </c>
      <c r="B588" s="40">
        <v>35753</v>
      </c>
      <c r="C588" s="41">
        <v>0.085</v>
      </c>
      <c r="E588" s="3" t="str">
        <f t="shared" si="12"/>
        <v>4Q1997</v>
      </c>
      <c r="F588" s="49">
        <v>0.085</v>
      </c>
    </row>
    <row r="589" spans="1:6" ht="12.75" hidden="1">
      <c r="A589" s="39">
        <f t="shared" si="13"/>
        <v>35783</v>
      </c>
      <c r="B589" s="40">
        <v>35783</v>
      </c>
      <c r="C589" s="41">
        <v>0.085</v>
      </c>
      <c r="E589" s="3" t="str">
        <f t="shared" si="12"/>
        <v>4Q1997</v>
      </c>
      <c r="F589" s="49">
        <v>0.085</v>
      </c>
    </row>
    <row r="590" spans="1:6" ht="12.75" hidden="1">
      <c r="A590" s="39">
        <f t="shared" si="13"/>
        <v>35814</v>
      </c>
      <c r="B590" s="40">
        <v>35814</v>
      </c>
      <c r="C590" s="41">
        <v>0.085</v>
      </c>
      <c r="E590" s="3" t="str">
        <f t="shared" si="12"/>
        <v>1Q1998</v>
      </c>
      <c r="F590" s="49">
        <v>0.085</v>
      </c>
    </row>
    <row r="591" spans="1:6" ht="12.75" hidden="1">
      <c r="A591" s="39">
        <f t="shared" si="13"/>
        <v>35845</v>
      </c>
      <c r="B591" s="40">
        <v>35845</v>
      </c>
      <c r="C591" s="41">
        <v>0.085</v>
      </c>
      <c r="E591" s="3" t="str">
        <f t="shared" si="12"/>
        <v>1Q1998</v>
      </c>
      <c r="F591" s="49">
        <v>0.085</v>
      </c>
    </row>
    <row r="592" spans="1:6" ht="12.75" hidden="1">
      <c r="A592" s="39">
        <f t="shared" si="13"/>
        <v>35873</v>
      </c>
      <c r="B592" s="40">
        <v>35873</v>
      </c>
      <c r="C592" s="41">
        <v>0.085</v>
      </c>
      <c r="E592" s="3" t="str">
        <f t="shared" si="12"/>
        <v>1Q1998</v>
      </c>
      <c r="F592" s="49">
        <v>0.085</v>
      </c>
    </row>
    <row r="593" spans="1:6" ht="12.75" hidden="1">
      <c r="A593" s="39">
        <f t="shared" si="13"/>
        <v>35904</v>
      </c>
      <c r="B593" s="40">
        <v>35904</v>
      </c>
      <c r="C593" s="41">
        <v>0.085</v>
      </c>
      <c r="E593" s="3" t="str">
        <f t="shared" si="12"/>
        <v>2Q1998</v>
      </c>
      <c r="F593" s="49">
        <v>0.085</v>
      </c>
    </row>
    <row r="594" spans="1:6" ht="12.75" hidden="1">
      <c r="A594" s="39">
        <f t="shared" si="13"/>
        <v>35934</v>
      </c>
      <c r="B594" s="40">
        <v>35934</v>
      </c>
      <c r="C594" s="41">
        <v>0.085</v>
      </c>
      <c r="E594" s="3" t="str">
        <f t="shared" si="12"/>
        <v>2Q1998</v>
      </c>
      <c r="F594" s="49">
        <v>0.085</v>
      </c>
    </row>
    <row r="595" spans="1:6" ht="12.75" hidden="1">
      <c r="A595" s="39">
        <f t="shared" si="13"/>
        <v>35965</v>
      </c>
      <c r="B595" s="40">
        <v>35965</v>
      </c>
      <c r="C595" s="41">
        <v>0.085</v>
      </c>
      <c r="E595" s="3" t="str">
        <f t="shared" si="12"/>
        <v>2Q1998</v>
      </c>
      <c r="F595" s="49">
        <v>0.085</v>
      </c>
    </row>
    <row r="596" spans="1:6" ht="12.75" hidden="1">
      <c r="A596" s="39">
        <f t="shared" si="13"/>
        <v>35995</v>
      </c>
      <c r="B596" s="40">
        <v>35995</v>
      </c>
      <c r="C596" s="41">
        <v>0.085</v>
      </c>
      <c r="E596" s="3" t="str">
        <f t="shared" si="12"/>
        <v>3Q1998</v>
      </c>
      <c r="F596" s="49">
        <v>0.085</v>
      </c>
    </row>
    <row r="597" spans="1:6" ht="12.75" hidden="1">
      <c r="A597" s="39">
        <f t="shared" si="13"/>
        <v>36026</v>
      </c>
      <c r="B597" s="40">
        <v>36026</v>
      </c>
      <c r="C597" s="41">
        <v>0.085</v>
      </c>
      <c r="E597" s="3" t="str">
        <f t="shared" si="12"/>
        <v>3Q1998</v>
      </c>
      <c r="F597" s="49">
        <v>0.085</v>
      </c>
    </row>
    <row r="598" spans="1:6" ht="12.75" hidden="1">
      <c r="A598" s="39">
        <f t="shared" si="13"/>
        <v>36057</v>
      </c>
      <c r="B598" s="40">
        <v>36057</v>
      </c>
      <c r="C598" s="41">
        <v>0.0849</v>
      </c>
      <c r="E598" s="3" t="str">
        <f t="shared" si="12"/>
        <v>3Q1998</v>
      </c>
      <c r="F598" s="49">
        <v>0.085</v>
      </c>
    </row>
    <row r="599" spans="1:6" ht="12.75" hidden="1">
      <c r="A599" s="39">
        <f t="shared" si="13"/>
        <v>36087</v>
      </c>
      <c r="B599" s="40">
        <v>36087</v>
      </c>
      <c r="C599" s="41">
        <v>0.0812</v>
      </c>
      <c r="E599" s="3" t="str">
        <f t="shared" si="12"/>
        <v>4Q1998</v>
      </c>
      <c r="F599" s="49">
        <v>0.085</v>
      </c>
    </row>
    <row r="600" spans="1:6" ht="12.75" hidden="1">
      <c r="A600" s="39">
        <f t="shared" si="13"/>
        <v>36118</v>
      </c>
      <c r="B600" s="40">
        <v>36118</v>
      </c>
      <c r="C600" s="41">
        <v>0.0789</v>
      </c>
      <c r="E600" s="3" t="str">
        <f t="shared" si="12"/>
        <v>4Q1998</v>
      </c>
      <c r="F600" s="49">
        <v>0.085</v>
      </c>
    </row>
    <row r="601" spans="1:6" ht="12.75" hidden="1">
      <c r="A601" s="39">
        <f t="shared" si="13"/>
        <v>36148</v>
      </c>
      <c r="B601" s="40">
        <v>36148</v>
      </c>
      <c r="C601" s="41">
        <v>0.0775</v>
      </c>
      <c r="E601" s="3" t="str">
        <f t="shared" si="12"/>
        <v>4Q1998</v>
      </c>
      <c r="F601" s="49">
        <v>0.085</v>
      </c>
    </row>
    <row r="602" spans="1:6" ht="12.75" hidden="1">
      <c r="A602" s="39">
        <f t="shared" si="13"/>
        <v>36179</v>
      </c>
      <c r="B602" s="40">
        <v>36179</v>
      </c>
      <c r="C602" s="41">
        <v>0.0775</v>
      </c>
      <c r="E602" s="3" t="str">
        <f t="shared" si="12"/>
        <v>1Q1999</v>
      </c>
      <c r="F602" s="49">
        <v>0.08166666666666667</v>
      </c>
    </row>
    <row r="603" spans="1:6" ht="12.75" hidden="1">
      <c r="A603" s="39">
        <f t="shared" si="13"/>
        <v>36210</v>
      </c>
      <c r="B603" s="40">
        <v>36210</v>
      </c>
      <c r="C603" s="41">
        <v>0.0775</v>
      </c>
      <c r="E603" s="3" t="str">
        <f t="shared" si="12"/>
        <v>1Q1999</v>
      </c>
      <c r="F603" s="49">
        <v>0.08166666666666667</v>
      </c>
    </row>
    <row r="604" spans="1:6" ht="12.75" hidden="1">
      <c r="A604" s="39">
        <f t="shared" si="13"/>
        <v>36238</v>
      </c>
      <c r="B604" s="40">
        <v>36238</v>
      </c>
      <c r="C604" s="41">
        <v>0.0775</v>
      </c>
      <c r="E604" s="3" t="str">
        <f t="shared" si="12"/>
        <v>1Q1999</v>
      </c>
      <c r="F604" s="49">
        <v>0.08166666666666667</v>
      </c>
    </row>
    <row r="605" spans="1:6" ht="12.75" hidden="1">
      <c r="A605" s="39">
        <f t="shared" si="13"/>
        <v>36269</v>
      </c>
      <c r="B605" s="40">
        <v>36269</v>
      </c>
      <c r="C605" s="41">
        <v>0.0775</v>
      </c>
      <c r="E605" s="3" t="str">
        <f t="shared" si="12"/>
        <v>2Q1999</v>
      </c>
      <c r="F605" s="49">
        <v>0.0775</v>
      </c>
    </row>
    <row r="606" spans="1:6" ht="12.75" hidden="1">
      <c r="A606" s="39">
        <f t="shared" si="13"/>
        <v>36299</v>
      </c>
      <c r="B606" s="40">
        <v>36299</v>
      </c>
      <c r="C606" s="41">
        <v>0.0775</v>
      </c>
      <c r="E606" s="3" t="str">
        <f t="shared" si="12"/>
        <v>2Q1999</v>
      </c>
      <c r="F606" s="49">
        <v>0.0775</v>
      </c>
    </row>
    <row r="607" spans="1:6" ht="12.75" hidden="1">
      <c r="A607" s="39">
        <f t="shared" si="13"/>
        <v>36330</v>
      </c>
      <c r="B607" s="40">
        <v>36330</v>
      </c>
      <c r="C607" s="41">
        <v>0.0775</v>
      </c>
      <c r="E607" s="3" t="str">
        <f t="shared" si="12"/>
        <v>2Q1999</v>
      </c>
      <c r="F607" s="49">
        <v>0.0775</v>
      </c>
    </row>
    <row r="608" spans="1:6" ht="12.75" hidden="1">
      <c r="A608" s="39">
        <f t="shared" si="13"/>
        <v>36360</v>
      </c>
      <c r="B608" s="40">
        <v>36360</v>
      </c>
      <c r="C608" s="41">
        <v>0.08</v>
      </c>
      <c r="E608" s="3" t="str">
        <f t="shared" si="12"/>
        <v>3Q1999</v>
      </c>
      <c r="F608" s="49">
        <v>0.0775</v>
      </c>
    </row>
    <row r="609" spans="1:6" ht="12.75" hidden="1">
      <c r="A609" s="39">
        <f t="shared" si="13"/>
        <v>36391</v>
      </c>
      <c r="B609" s="40">
        <v>36391</v>
      </c>
      <c r="C609" s="41">
        <v>0.0806</v>
      </c>
      <c r="E609" s="3" t="str">
        <f t="shared" si="12"/>
        <v>3Q1999</v>
      </c>
      <c r="F609" s="49">
        <v>0.0775</v>
      </c>
    </row>
    <row r="610" spans="1:6" ht="12.75" hidden="1">
      <c r="A610" s="39">
        <f t="shared" si="13"/>
        <v>36422</v>
      </c>
      <c r="B610" s="40">
        <v>36422</v>
      </c>
      <c r="C610" s="41">
        <v>0.0825</v>
      </c>
      <c r="E610" s="3" t="str">
        <f t="shared" si="12"/>
        <v>3Q1999</v>
      </c>
      <c r="F610" s="49">
        <v>0.0775</v>
      </c>
    </row>
    <row r="611" spans="1:6" ht="12.75" hidden="1">
      <c r="A611" s="39">
        <f t="shared" si="13"/>
        <v>36452</v>
      </c>
      <c r="B611" s="40">
        <v>36452</v>
      </c>
      <c r="C611" s="41">
        <v>0.0825</v>
      </c>
      <c r="E611" s="3" t="str">
        <f t="shared" si="12"/>
        <v>4Q1999</v>
      </c>
      <c r="F611" s="49">
        <v>0.07936666666666667</v>
      </c>
    </row>
    <row r="612" spans="1:6" ht="12.75" hidden="1">
      <c r="A612" s="39">
        <f t="shared" si="13"/>
        <v>36483</v>
      </c>
      <c r="B612" s="40">
        <v>36483</v>
      </c>
      <c r="C612" s="41">
        <v>0.0837</v>
      </c>
      <c r="E612" s="3" t="str">
        <f t="shared" si="12"/>
        <v>4Q1999</v>
      </c>
      <c r="F612" s="49">
        <v>0.07936666666666667</v>
      </c>
    </row>
    <row r="613" spans="1:6" ht="12.75" hidden="1">
      <c r="A613" s="39">
        <f t="shared" si="13"/>
        <v>36513</v>
      </c>
      <c r="B613" s="40">
        <v>36513</v>
      </c>
      <c r="C613" s="41">
        <v>0.085</v>
      </c>
      <c r="E613" s="3" t="str">
        <f t="shared" si="12"/>
        <v>4Q1999</v>
      </c>
      <c r="F613" s="49">
        <v>0.07936666666666667</v>
      </c>
    </row>
    <row r="614" spans="1:6" ht="12.75" hidden="1">
      <c r="A614" s="39">
        <f t="shared" si="13"/>
        <v>36545</v>
      </c>
      <c r="B614" s="40">
        <v>36545</v>
      </c>
      <c r="C614" s="41">
        <v>0.085</v>
      </c>
      <c r="E614" s="3" t="str">
        <f t="shared" si="12"/>
        <v>1Q2000</v>
      </c>
      <c r="F614" s="49">
        <v>0.0829</v>
      </c>
    </row>
    <row r="615" spans="1:6" ht="12.75" hidden="1">
      <c r="A615" s="39">
        <f t="shared" si="13"/>
        <v>36576</v>
      </c>
      <c r="B615" s="40">
        <v>36576</v>
      </c>
      <c r="C615" s="41">
        <v>0.0873</v>
      </c>
      <c r="E615" s="3" t="str">
        <f t="shared" si="12"/>
        <v>1Q2000</v>
      </c>
      <c r="F615" s="49">
        <v>0.0829</v>
      </c>
    </row>
    <row r="616" spans="1:6" ht="12.75" hidden="1">
      <c r="A616" s="39">
        <f t="shared" si="13"/>
        <v>36605</v>
      </c>
      <c r="B616" s="40">
        <v>36605</v>
      </c>
      <c r="C616" s="41">
        <v>0.0883</v>
      </c>
      <c r="E616" s="3" t="str">
        <f t="shared" si="12"/>
        <v>1Q2000</v>
      </c>
      <c r="F616" s="49">
        <v>0.0829</v>
      </c>
    </row>
    <row r="617" spans="1:6" ht="12.75" hidden="1">
      <c r="A617" s="39">
        <f t="shared" si="13"/>
        <v>36636</v>
      </c>
      <c r="B617" s="40">
        <v>36636</v>
      </c>
      <c r="C617" s="41">
        <v>0.09</v>
      </c>
      <c r="E617" s="3" t="str">
        <f t="shared" si="12"/>
        <v>2Q2000</v>
      </c>
      <c r="F617" s="49">
        <v>0.08576666666666667</v>
      </c>
    </row>
    <row r="618" spans="1:6" ht="12.75" hidden="1">
      <c r="A618" s="39">
        <f t="shared" si="13"/>
        <v>36666</v>
      </c>
      <c r="B618" s="40">
        <v>36666</v>
      </c>
      <c r="C618" s="41">
        <v>0.0924</v>
      </c>
      <c r="E618" s="3" t="str">
        <f t="shared" si="12"/>
        <v>2Q2000</v>
      </c>
      <c r="F618" s="49">
        <v>0.08576666666666667</v>
      </c>
    </row>
    <row r="619" spans="1:6" ht="12.75" hidden="1">
      <c r="A619" s="39">
        <f t="shared" si="13"/>
        <v>36697</v>
      </c>
      <c r="B619" s="40">
        <v>36697</v>
      </c>
      <c r="C619" s="41">
        <v>0.095</v>
      </c>
      <c r="E619" s="3" t="str">
        <f t="shared" si="12"/>
        <v>2Q2000</v>
      </c>
      <c r="F619" s="49">
        <v>0.08576666666666667</v>
      </c>
    </row>
    <row r="620" spans="1:6" ht="12.75" hidden="1">
      <c r="A620" s="39">
        <f t="shared" si="13"/>
        <v>36727</v>
      </c>
      <c r="B620" s="40">
        <v>36727</v>
      </c>
      <c r="C620" s="41">
        <v>0.095</v>
      </c>
      <c r="E620" s="3" t="str">
        <f t="shared" si="12"/>
        <v>3Q2000</v>
      </c>
      <c r="F620" s="49">
        <v>0.09023333333333333</v>
      </c>
    </row>
    <row r="621" spans="1:6" ht="12.75" hidden="1">
      <c r="A621" s="39">
        <f t="shared" si="13"/>
        <v>36758</v>
      </c>
      <c r="B621" s="40">
        <v>36758</v>
      </c>
      <c r="C621" s="41">
        <v>0.095</v>
      </c>
      <c r="E621" s="3" t="str">
        <f t="shared" si="12"/>
        <v>3Q2000</v>
      </c>
      <c r="F621" s="49">
        <v>0.09023333333333333</v>
      </c>
    </row>
    <row r="622" spans="1:6" ht="12.75" hidden="1">
      <c r="A622" s="39">
        <f t="shared" si="13"/>
        <v>36789</v>
      </c>
      <c r="B622" s="40">
        <v>36789</v>
      </c>
      <c r="C622" s="41">
        <v>0.095</v>
      </c>
      <c r="E622" s="3" t="str">
        <f t="shared" si="12"/>
        <v>3Q2000</v>
      </c>
      <c r="F622" s="49">
        <v>0.09023333333333333</v>
      </c>
    </row>
    <row r="623" spans="1:6" ht="12.75" hidden="1">
      <c r="A623" s="39">
        <f t="shared" si="13"/>
        <v>36819</v>
      </c>
      <c r="B623" s="40">
        <v>36819</v>
      </c>
      <c r="C623" s="41">
        <v>0.095</v>
      </c>
      <c r="E623" s="3" t="str">
        <f t="shared" si="12"/>
        <v>4Q2000</v>
      </c>
      <c r="F623" s="49">
        <v>0.095</v>
      </c>
    </row>
    <row r="624" spans="1:6" ht="12.75" hidden="1">
      <c r="A624" s="39">
        <f t="shared" si="13"/>
        <v>36850</v>
      </c>
      <c r="B624" s="40">
        <v>36850</v>
      </c>
      <c r="C624" s="41">
        <v>0.095</v>
      </c>
      <c r="E624" s="3" t="str">
        <f t="shared" si="12"/>
        <v>4Q2000</v>
      </c>
      <c r="F624" s="49">
        <v>0.095</v>
      </c>
    </row>
    <row r="625" spans="1:6" ht="12.75" hidden="1">
      <c r="A625" s="39">
        <f t="shared" si="13"/>
        <v>36880</v>
      </c>
      <c r="B625" s="40">
        <v>36880</v>
      </c>
      <c r="C625" s="41">
        <v>0.095</v>
      </c>
      <c r="E625" s="3" t="str">
        <f t="shared" si="12"/>
        <v>4Q2000</v>
      </c>
      <c r="F625" s="49">
        <v>0.095</v>
      </c>
    </row>
    <row r="626" spans="1:14" ht="12.75" hidden="1">
      <c r="A626" s="39">
        <f t="shared" si="13"/>
        <v>36911</v>
      </c>
      <c r="B626" s="40">
        <v>36911</v>
      </c>
      <c r="C626" s="41">
        <v>0.09050000000000001</v>
      </c>
      <c r="E626" s="3" t="str">
        <f t="shared" si="12"/>
        <v>1Q2001</v>
      </c>
      <c r="F626" s="49">
        <v>0.095</v>
      </c>
      <c r="K626" t="s">
        <v>13</v>
      </c>
      <c r="N626" t="str">
        <f>RIGHT(K626,4)</f>
        <v>9.05</v>
      </c>
    </row>
    <row r="627" spans="1:11" ht="12.75" hidden="1">
      <c r="A627" s="39">
        <f t="shared" si="13"/>
        <v>36942</v>
      </c>
      <c r="B627" s="40">
        <v>36942</v>
      </c>
      <c r="C627" s="41">
        <v>0.085</v>
      </c>
      <c r="E627" s="3" t="str">
        <f aca="true" t="shared" si="14" ref="E627:E649">IF(MONTH(B627)&lt;4,"1",IF(MONTH(B627)&lt;7,"2",IF(MONTH(B627)&lt;10,"3","4")))&amp;"Q"&amp;YEAR(B627)</f>
        <v>1Q2001</v>
      </c>
      <c r="F627" s="49">
        <v>0.095</v>
      </c>
      <c r="K627" t="s">
        <v>14</v>
      </c>
    </row>
    <row r="628" spans="1:11" ht="12.75" hidden="1">
      <c r="A628" s="39">
        <f t="shared" si="13"/>
        <v>36970</v>
      </c>
      <c r="B628" s="40">
        <v>36970</v>
      </c>
      <c r="C628" s="41">
        <v>0.0832</v>
      </c>
      <c r="E628" s="3" t="str">
        <f t="shared" si="14"/>
        <v>1Q2001</v>
      </c>
      <c r="F628" s="49">
        <v>0.095</v>
      </c>
      <c r="K628" t="s">
        <v>15</v>
      </c>
    </row>
    <row r="629" spans="1:11" ht="12.75" hidden="1">
      <c r="A629" s="39">
        <f t="shared" si="13"/>
        <v>37001</v>
      </c>
      <c r="B629" s="40">
        <v>37001</v>
      </c>
      <c r="C629" s="41">
        <v>0.078</v>
      </c>
      <c r="E629" s="3" t="str">
        <f t="shared" si="14"/>
        <v>2Q2001</v>
      </c>
      <c r="F629" s="49">
        <v>0.09016666666666667</v>
      </c>
      <c r="K629" t="s">
        <v>16</v>
      </c>
    </row>
    <row r="630" spans="1:11" ht="12.75" hidden="1">
      <c r="A630" s="39">
        <f t="shared" si="13"/>
        <v>37031</v>
      </c>
      <c r="B630" s="40">
        <v>37031</v>
      </c>
      <c r="C630" s="41">
        <v>0.0724</v>
      </c>
      <c r="E630" s="3" t="str">
        <f t="shared" si="14"/>
        <v>2Q2001</v>
      </c>
      <c r="F630" s="49">
        <v>0.09016666666666667</v>
      </c>
      <c r="K630" t="s">
        <v>17</v>
      </c>
    </row>
    <row r="631" spans="1:11" ht="12.75" hidden="1">
      <c r="A631" s="39">
        <f t="shared" si="13"/>
        <v>37062</v>
      </c>
      <c r="B631" s="40">
        <v>37062</v>
      </c>
      <c r="C631" s="41">
        <v>0.0698</v>
      </c>
      <c r="E631" s="3" t="str">
        <f t="shared" si="14"/>
        <v>2Q2001</v>
      </c>
      <c r="F631" s="49">
        <v>0.09016666666666667</v>
      </c>
      <c r="K631" t="s">
        <v>18</v>
      </c>
    </row>
    <row r="632" spans="1:11" ht="12.75" hidden="1">
      <c r="A632" s="39">
        <f t="shared" si="13"/>
        <v>37092</v>
      </c>
      <c r="B632" s="40">
        <v>37092</v>
      </c>
      <c r="C632" s="41">
        <v>0.0675</v>
      </c>
      <c r="E632" s="3" t="str">
        <f t="shared" si="14"/>
        <v>3Q2001</v>
      </c>
      <c r="F632" s="49">
        <v>0.07786666666666668</v>
      </c>
      <c r="K632" t="s">
        <v>19</v>
      </c>
    </row>
    <row r="633" spans="1:11" ht="12.75" hidden="1">
      <c r="A633" s="39">
        <f t="shared" si="13"/>
        <v>37123</v>
      </c>
      <c r="B633" s="40">
        <v>37123</v>
      </c>
      <c r="C633" s="41">
        <v>0.0667</v>
      </c>
      <c r="E633" s="3" t="str">
        <f t="shared" si="14"/>
        <v>3Q2001</v>
      </c>
      <c r="F633" s="49">
        <v>0.07786666666666668</v>
      </c>
      <c r="K633" t="s">
        <v>20</v>
      </c>
    </row>
    <row r="634" spans="1:11" ht="12.75" hidden="1">
      <c r="A634" s="39">
        <f t="shared" si="13"/>
        <v>37154</v>
      </c>
      <c r="B634" s="40">
        <v>37154</v>
      </c>
      <c r="C634" s="41">
        <v>0.06280000000000001</v>
      </c>
      <c r="E634" s="3" t="str">
        <f t="shared" si="14"/>
        <v>3Q2001</v>
      </c>
      <c r="F634" s="49">
        <v>0.07786666666666668</v>
      </c>
      <c r="K634" t="s">
        <v>21</v>
      </c>
    </row>
    <row r="635" spans="1:11" ht="12.75" hidden="1">
      <c r="A635" s="39">
        <f t="shared" si="13"/>
        <v>37184</v>
      </c>
      <c r="B635" s="40">
        <v>37184</v>
      </c>
      <c r="C635" s="41">
        <v>0.0553</v>
      </c>
      <c r="E635" s="3" t="str">
        <f t="shared" si="14"/>
        <v>4Q2001</v>
      </c>
      <c r="F635" s="49">
        <v>0.068</v>
      </c>
      <c r="K635" t="s">
        <v>22</v>
      </c>
    </row>
    <row r="636" spans="1:11" ht="12.75" hidden="1">
      <c r="A636" s="39">
        <f t="shared" si="13"/>
        <v>37215</v>
      </c>
      <c r="B636" s="40">
        <v>37215</v>
      </c>
      <c r="C636" s="41">
        <v>0.051</v>
      </c>
      <c r="E636" s="3" t="str">
        <f t="shared" si="14"/>
        <v>4Q2001</v>
      </c>
      <c r="F636" s="49">
        <v>0.068</v>
      </c>
      <c r="K636" t="s">
        <v>23</v>
      </c>
    </row>
    <row r="637" spans="1:11" ht="12.75" hidden="1">
      <c r="A637" s="39">
        <f t="shared" si="13"/>
        <v>37245</v>
      </c>
      <c r="B637" s="40">
        <v>37245</v>
      </c>
      <c r="C637" s="41">
        <v>0.0484</v>
      </c>
      <c r="E637" s="3" t="str">
        <f t="shared" si="14"/>
        <v>4Q2001</v>
      </c>
      <c r="F637" s="49">
        <v>0.068</v>
      </c>
      <c r="K637" t="s">
        <v>24</v>
      </c>
    </row>
    <row r="638" spans="1:14" s="48" customFormat="1" ht="12.75" hidden="1">
      <c r="A638" s="45">
        <f t="shared" si="13"/>
        <v>37276</v>
      </c>
      <c r="B638" s="46">
        <v>37276</v>
      </c>
      <c r="C638" s="47">
        <v>0.0475</v>
      </c>
      <c r="E638" s="3" t="str">
        <f t="shared" si="14"/>
        <v>1Q2002</v>
      </c>
      <c r="F638" s="49">
        <f>IF(COUNTIF(C634:C636,"&gt;0")&lt;3,"N/A",AVERAGE(C634:C636))</f>
        <v>0.05636666666666667</v>
      </c>
      <c r="G638"/>
      <c r="H638"/>
      <c r="I638"/>
      <c r="J638" s="3"/>
      <c r="K638" t="s">
        <v>25</v>
      </c>
      <c r="L638"/>
      <c r="M638"/>
      <c r="N638"/>
    </row>
    <row r="639" spans="1:14" s="48" customFormat="1" ht="12.75" hidden="1">
      <c r="A639" s="45">
        <f t="shared" si="13"/>
        <v>37307</v>
      </c>
      <c r="B639" s="46">
        <v>37307</v>
      </c>
      <c r="C639" s="47">
        <v>0.0475</v>
      </c>
      <c r="E639" s="3" t="str">
        <f t="shared" si="14"/>
        <v>1Q2002</v>
      </c>
      <c r="F639" s="49">
        <f aca="true" t="shared" si="15" ref="F639:F649">+F638</f>
        <v>0.05636666666666667</v>
      </c>
      <c r="G639"/>
      <c r="H639"/>
      <c r="I639"/>
      <c r="J639" s="3"/>
      <c r="K639" t="s">
        <v>26</v>
      </c>
      <c r="L639"/>
      <c r="M639"/>
      <c r="N639"/>
    </row>
    <row r="640" spans="1:14" s="48" customFormat="1" ht="12.75" hidden="1">
      <c r="A640" s="45">
        <f t="shared" si="13"/>
        <v>37335</v>
      </c>
      <c r="B640" s="46">
        <v>37335</v>
      </c>
      <c r="C640" s="47">
        <v>0.0475</v>
      </c>
      <c r="E640" s="3" t="str">
        <f t="shared" si="14"/>
        <v>1Q2002</v>
      </c>
      <c r="F640" s="49">
        <f t="shared" si="15"/>
        <v>0.05636666666666667</v>
      </c>
      <c r="G640"/>
      <c r="H640"/>
      <c r="I640"/>
      <c r="J640" s="3"/>
      <c r="K640" t="s">
        <v>27</v>
      </c>
      <c r="L640"/>
      <c r="M640"/>
      <c r="N640"/>
    </row>
    <row r="641" spans="1:11" ht="12.75" hidden="1">
      <c r="A641" s="39">
        <f t="shared" si="13"/>
        <v>37366</v>
      </c>
      <c r="B641" s="40">
        <v>37366</v>
      </c>
      <c r="C641" s="41">
        <v>0.0475</v>
      </c>
      <c r="E641" s="3" t="str">
        <f t="shared" si="14"/>
        <v>2Q2002</v>
      </c>
      <c r="F641" s="49">
        <f>IF(COUNTIF(C637:C639,"&gt;0")&lt;3,"N/A",AVERAGE(C637:C639))</f>
        <v>0.0478</v>
      </c>
      <c r="K641" t="s">
        <v>28</v>
      </c>
    </row>
    <row r="642" spans="1:14" ht="12.75" hidden="1">
      <c r="A642" s="39">
        <f t="shared" si="13"/>
        <v>37396</v>
      </c>
      <c r="B642" s="40">
        <v>37396</v>
      </c>
      <c r="C642" s="41">
        <v>0.0475</v>
      </c>
      <c r="E642" s="3" t="str">
        <f t="shared" si="14"/>
        <v>2Q2002</v>
      </c>
      <c r="F642" s="49">
        <f t="shared" si="15"/>
        <v>0.0478</v>
      </c>
      <c r="G642" s="33"/>
      <c r="H642" s="64"/>
      <c r="I642" s="64"/>
      <c r="J642" s="64"/>
      <c r="K642" t="s">
        <v>29</v>
      </c>
      <c r="L642" s="48"/>
      <c r="M642" s="48"/>
      <c r="N642" s="48"/>
    </row>
    <row r="643" spans="1:14" ht="12.75" hidden="1">
      <c r="A643" s="39">
        <f>+B643</f>
        <v>37427</v>
      </c>
      <c r="B643" s="40">
        <v>37427</v>
      </c>
      <c r="C643" s="41">
        <v>0.0475</v>
      </c>
      <c r="E643" s="3" t="str">
        <f t="shared" si="14"/>
        <v>2Q2002</v>
      </c>
      <c r="F643" s="49">
        <f t="shared" si="15"/>
        <v>0.0478</v>
      </c>
      <c r="K643" t="s">
        <v>30</v>
      </c>
      <c r="L643" s="48"/>
      <c r="M643" s="48"/>
      <c r="N643" s="48"/>
    </row>
    <row r="644" spans="1:14" ht="12.75" hidden="1">
      <c r="A644" s="45">
        <f t="shared" si="13"/>
        <v>37457</v>
      </c>
      <c r="B644" s="46">
        <v>37457</v>
      </c>
      <c r="C644" s="41">
        <v>0.0475</v>
      </c>
      <c r="E644" s="3" t="str">
        <f t="shared" si="14"/>
        <v>3Q2002</v>
      </c>
      <c r="F644" s="49">
        <f>IF(COUNTIF(C640:C642,"&gt;0")&lt;3,"N/A",AVERAGE(C640:C642))</f>
        <v>0.04750000000000001</v>
      </c>
      <c r="K644" s="48" t="s">
        <v>31</v>
      </c>
      <c r="L644" s="48"/>
      <c r="M644" s="48"/>
      <c r="N644" s="48"/>
    </row>
    <row r="645" spans="1:11" ht="12.75" hidden="1">
      <c r="A645" s="39">
        <f aca="true" t="shared" si="16" ref="A645:A708">+B645</f>
        <v>37488</v>
      </c>
      <c r="B645" s="40">
        <v>37488</v>
      </c>
      <c r="C645" s="41">
        <v>0.0475</v>
      </c>
      <c r="E645" s="3" t="str">
        <f t="shared" si="14"/>
        <v>3Q2002</v>
      </c>
      <c r="F645" s="49">
        <f t="shared" si="15"/>
        <v>0.04750000000000001</v>
      </c>
      <c r="K645" t="s">
        <v>32</v>
      </c>
    </row>
    <row r="646" spans="1:11" ht="12.75" hidden="1">
      <c r="A646" s="39">
        <f t="shared" si="16"/>
        <v>37519</v>
      </c>
      <c r="B646" s="40">
        <v>37519</v>
      </c>
      <c r="C646" s="41">
        <v>0.0475</v>
      </c>
      <c r="E646" s="3" t="str">
        <f t="shared" si="14"/>
        <v>3Q2002</v>
      </c>
      <c r="F646" s="49">
        <f t="shared" si="15"/>
        <v>0.04750000000000001</v>
      </c>
      <c r="K646" t="s">
        <v>33</v>
      </c>
    </row>
    <row r="647" spans="1:11" ht="12.75" hidden="1">
      <c r="A647" s="39">
        <f t="shared" si="16"/>
        <v>37549</v>
      </c>
      <c r="B647" s="40">
        <v>37549</v>
      </c>
      <c r="C647" s="41">
        <v>0.0475</v>
      </c>
      <c r="E647" s="3" t="str">
        <f t="shared" si="14"/>
        <v>4Q2002</v>
      </c>
      <c r="F647" s="49">
        <f>IF(COUNTIF(C643:C645,"&gt;0")&lt;3,"N/A",AVERAGE(C643:C645))</f>
        <v>0.04750000000000001</v>
      </c>
      <c r="K647" t="s">
        <v>34</v>
      </c>
    </row>
    <row r="648" spans="1:11" ht="12.75" hidden="1">
      <c r="A648" s="45">
        <f t="shared" si="16"/>
        <v>37580</v>
      </c>
      <c r="B648" s="46">
        <v>37580</v>
      </c>
      <c r="C648" s="50">
        <v>0.0435</v>
      </c>
      <c r="E648" s="3" t="str">
        <f t="shared" si="14"/>
        <v>4Q2002</v>
      </c>
      <c r="F648" s="49">
        <f t="shared" si="15"/>
        <v>0.04750000000000001</v>
      </c>
      <c r="K648" t="s">
        <v>35</v>
      </c>
    </row>
    <row r="649" spans="1:11" ht="12.75" hidden="1">
      <c r="A649" s="39">
        <f t="shared" si="16"/>
        <v>37610</v>
      </c>
      <c r="B649" s="40">
        <v>37610</v>
      </c>
      <c r="C649" s="50">
        <v>0.0425</v>
      </c>
      <c r="E649" s="3" t="str">
        <f t="shared" si="14"/>
        <v>4Q2002</v>
      </c>
      <c r="F649" s="49">
        <f t="shared" si="15"/>
        <v>0.04750000000000001</v>
      </c>
      <c r="K649" t="s">
        <v>36</v>
      </c>
    </row>
    <row r="650" spans="1:11" ht="12.75" hidden="1">
      <c r="A650" s="45">
        <f t="shared" si="16"/>
        <v>37641</v>
      </c>
      <c r="B650" s="46">
        <v>37641</v>
      </c>
      <c r="C650" s="50">
        <v>0.0425</v>
      </c>
      <c r="E650" s="3" t="str">
        <f>IF(MONTH(B650)&lt;4,"1",IF(MONTH(B650)&lt;7,"2",IF(MONTH(B650)&lt;10,"3","4")))&amp;"Q"&amp;YEAR(B650)</f>
        <v>1Q2003</v>
      </c>
      <c r="F650" s="49">
        <f>IF(COUNTIF(C646:C648,"&gt;0")&lt;3,"N/A",AVERAGE(C646:C648))</f>
        <v>0.04616666666666667</v>
      </c>
      <c r="K650" s="50" t="s">
        <v>37</v>
      </c>
    </row>
    <row r="651" spans="1:11" ht="12.75" hidden="1">
      <c r="A651" s="39">
        <f t="shared" si="16"/>
        <v>37672</v>
      </c>
      <c r="B651" s="40">
        <v>37672</v>
      </c>
      <c r="C651" s="50">
        <v>0.0425</v>
      </c>
      <c r="E651" s="3" t="str">
        <f aca="true" t="shared" si="17" ref="E651:E714">IF(MONTH(B651)&lt;4,"1",IF(MONTH(B651)&lt;7,"2",IF(MONTH(B651)&lt;10,"3","4")))&amp;"Q"&amp;YEAR(B651)</f>
        <v>1Q2003</v>
      </c>
      <c r="F651" s="49">
        <f aca="true" t="shared" si="18" ref="F651:F658">+F650</f>
        <v>0.04616666666666667</v>
      </c>
      <c r="K651" t="s">
        <v>38</v>
      </c>
    </row>
    <row r="652" spans="1:11" ht="12.75" hidden="1">
      <c r="A652" s="39">
        <f t="shared" si="16"/>
        <v>37700</v>
      </c>
      <c r="B652" s="40">
        <v>37700</v>
      </c>
      <c r="C652" s="50">
        <v>0.0425</v>
      </c>
      <c r="E652" s="3" t="str">
        <f t="shared" si="17"/>
        <v>1Q2003</v>
      </c>
      <c r="F652" s="49">
        <f t="shared" si="18"/>
        <v>0.04616666666666667</v>
      </c>
      <c r="K652" t="s">
        <v>39</v>
      </c>
    </row>
    <row r="653" spans="1:11" ht="12.75" hidden="1">
      <c r="A653" s="45">
        <f t="shared" si="16"/>
        <v>37731</v>
      </c>
      <c r="B653" s="46">
        <v>37731</v>
      </c>
      <c r="C653" s="50">
        <v>0.0425</v>
      </c>
      <c r="E653" s="3" t="str">
        <f t="shared" si="17"/>
        <v>2Q2003</v>
      </c>
      <c r="F653" s="49">
        <f>IF(COUNTIF(C649:C651,"&gt;0")&lt;3,"N/A",AVERAGE(C649:C651))</f>
        <v>0.0425</v>
      </c>
      <c r="K653" t="s">
        <v>40</v>
      </c>
    </row>
    <row r="654" spans="1:11" ht="12.75" hidden="1">
      <c r="A654" s="39">
        <f t="shared" si="16"/>
        <v>37761</v>
      </c>
      <c r="B654" s="40">
        <v>37761</v>
      </c>
      <c r="C654" s="50">
        <v>0.0425</v>
      </c>
      <c r="E654" s="3" t="str">
        <f t="shared" si="17"/>
        <v>2Q2003</v>
      </c>
      <c r="F654" s="49">
        <f t="shared" si="18"/>
        <v>0.0425</v>
      </c>
      <c r="K654" t="s">
        <v>41</v>
      </c>
    </row>
    <row r="655" spans="1:11" ht="12.75" hidden="1">
      <c r="A655" s="45">
        <f t="shared" si="16"/>
        <v>37792</v>
      </c>
      <c r="B655" s="46">
        <v>37792</v>
      </c>
      <c r="C655" s="50">
        <v>0.0422</v>
      </c>
      <c r="E655" s="3" t="str">
        <f t="shared" si="17"/>
        <v>2Q2003</v>
      </c>
      <c r="F655" s="49">
        <f t="shared" si="18"/>
        <v>0.0425</v>
      </c>
      <c r="K655" t="s">
        <v>42</v>
      </c>
    </row>
    <row r="656" spans="1:11" ht="12.75" hidden="1">
      <c r="A656" s="39">
        <f t="shared" si="16"/>
        <v>37822</v>
      </c>
      <c r="B656" s="40">
        <v>37822</v>
      </c>
      <c r="C656" s="50">
        <v>0.04</v>
      </c>
      <c r="E656" s="3" t="str">
        <f t="shared" si="17"/>
        <v>3Q2003</v>
      </c>
      <c r="F656" s="49">
        <f>IF(COUNTIF(C652:C654,"&gt;0")&lt;3,"N/A",AVERAGE(C652:C654))</f>
        <v>0.0425</v>
      </c>
      <c r="K656" t="s">
        <v>43</v>
      </c>
    </row>
    <row r="657" spans="1:11" ht="12.75" hidden="1">
      <c r="A657" s="39">
        <f t="shared" si="16"/>
        <v>37853</v>
      </c>
      <c r="B657" s="40">
        <v>37853</v>
      </c>
      <c r="C657" s="50">
        <v>0.04</v>
      </c>
      <c r="E657" s="3" t="str">
        <f t="shared" si="17"/>
        <v>3Q2003</v>
      </c>
      <c r="F657" s="49">
        <f t="shared" si="18"/>
        <v>0.0425</v>
      </c>
      <c r="K657" t="s">
        <v>44</v>
      </c>
    </row>
    <row r="658" spans="1:11" ht="12.75" hidden="1">
      <c r="A658" s="45">
        <f t="shared" si="16"/>
        <v>37884</v>
      </c>
      <c r="B658" s="46">
        <v>37884</v>
      </c>
      <c r="C658" s="50">
        <v>0.04</v>
      </c>
      <c r="E658" s="3" t="str">
        <f t="shared" si="17"/>
        <v>3Q2003</v>
      </c>
      <c r="F658" s="49">
        <f t="shared" si="18"/>
        <v>0.0425</v>
      </c>
      <c r="K658" t="s">
        <v>45</v>
      </c>
    </row>
    <row r="659" spans="1:11" ht="12.75" hidden="1">
      <c r="A659" s="39">
        <f t="shared" si="16"/>
        <v>37914</v>
      </c>
      <c r="B659" s="40">
        <v>37914</v>
      </c>
      <c r="C659" s="50">
        <v>0.04</v>
      </c>
      <c r="E659" s="3" t="str">
        <f t="shared" si="17"/>
        <v>4Q2003</v>
      </c>
      <c r="F659" s="49">
        <f>IF(COUNTIF(C655:C657,"&gt;0")&lt;3,"N/A",AVERAGE(C655:C657))</f>
        <v>0.04073333333333334</v>
      </c>
      <c r="K659" t="s">
        <v>46</v>
      </c>
    </row>
    <row r="660" spans="1:11" ht="12.75" hidden="1">
      <c r="A660" s="45">
        <f t="shared" si="16"/>
        <v>37945</v>
      </c>
      <c r="B660" s="46">
        <v>37945</v>
      </c>
      <c r="C660" s="50">
        <v>0.04</v>
      </c>
      <c r="E660" s="3" t="str">
        <f t="shared" si="17"/>
        <v>4Q2003</v>
      </c>
      <c r="F660" s="49">
        <f>+F659</f>
        <v>0.04073333333333334</v>
      </c>
      <c r="K660" t="s">
        <v>47</v>
      </c>
    </row>
    <row r="661" spans="1:11" ht="12.75" hidden="1">
      <c r="A661" s="39">
        <f t="shared" si="16"/>
        <v>37975</v>
      </c>
      <c r="B661" s="40">
        <v>37975</v>
      </c>
      <c r="C661" s="50">
        <v>0.04</v>
      </c>
      <c r="E661" s="3" t="str">
        <f t="shared" si="17"/>
        <v>4Q2003</v>
      </c>
      <c r="F661" s="49">
        <f>+F660</f>
        <v>0.04073333333333334</v>
      </c>
      <c r="K661" t="s">
        <v>48</v>
      </c>
    </row>
    <row r="662" spans="1:11" ht="12.75" hidden="1">
      <c r="A662" s="39">
        <f t="shared" si="16"/>
        <v>38006</v>
      </c>
      <c r="B662" s="40">
        <v>38006</v>
      </c>
      <c r="C662" s="50">
        <v>0.04</v>
      </c>
      <c r="E662" s="3" t="str">
        <f t="shared" si="17"/>
        <v>1Q2004</v>
      </c>
      <c r="F662" s="49">
        <f>IF(COUNTIF(C658:C660,"&gt;0")&lt;3,"N/A",AVERAGE(C658:C660))</f>
        <v>0.04</v>
      </c>
      <c r="K662" t="s">
        <v>49</v>
      </c>
    </row>
    <row r="663" spans="1:11" ht="12.75" hidden="1">
      <c r="A663" s="45">
        <f t="shared" si="16"/>
        <v>38037</v>
      </c>
      <c r="B663" s="46">
        <v>38037</v>
      </c>
      <c r="C663" s="50">
        <v>0.04</v>
      </c>
      <c r="E663" s="3" t="str">
        <f t="shared" si="17"/>
        <v>1Q2004</v>
      </c>
      <c r="F663" s="49">
        <f>+F662</f>
        <v>0.04</v>
      </c>
      <c r="K663" t="s">
        <v>50</v>
      </c>
    </row>
    <row r="664" spans="1:11" ht="12.75" hidden="1">
      <c r="A664" s="39">
        <f t="shared" si="16"/>
        <v>38066</v>
      </c>
      <c r="B664" s="40">
        <v>38066</v>
      </c>
      <c r="C664" s="50">
        <v>0.04</v>
      </c>
      <c r="E664" s="3" t="str">
        <f t="shared" si="17"/>
        <v>1Q2004</v>
      </c>
      <c r="F664" s="49">
        <f>+F663</f>
        <v>0.04</v>
      </c>
      <c r="K664" t="s">
        <v>51</v>
      </c>
    </row>
    <row r="665" spans="1:11" ht="12.75" hidden="1">
      <c r="A665" s="39">
        <f t="shared" si="16"/>
        <v>38097</v>
      </c>
      <c r="B665" s="40">
        <v>38097</v>
      </c>
      <c r="C665" s="50">
        <v>0.04</v>
      </c>
      <c r="E665" s="3" t="str">
        <f t="shared" si="17"/>
        <v>2Q2004</v>
      </c>
      <c r="F665" s="49">
        <f>IF(COUNTIF(C661:C663,"&gt;0")&lt;3,"N/A",AVERAGE(C661:C663))</f>
        <v>0.04</v>
      </c>
      <c r="K665" t="s">
        <v>52</v>
      </c>
    </row>
    <row r="666" spans="1:11" ht="12.75" hidden="1">
      <c r="A666" s="45">
        <f t="shared" si="16"/>
        <v>38127</v>
      </c>
      <c r="B666" s="46">
        <v>38127</v>
      </c>
      <c r="C666" s="50">
        <v>0.04</v>
      </c>
      <c r="E666" s="3" t="str">
        <f t="shared" si="17"/>
        <v>2Q2004</v>
      </c>
      <c r="F666" s="49">
        <f>+F665</f>
        <v>0.04</v>
      </c>
      <c r="K666" t="s">
        <v>53</v>
      </c>
    </row>
    <row r="667" spans="1:11" ht="12.75" hidden="1">
      <c r="A667" s="39">
        <f t="shared" si="16"/>
        <v>38158</v>
      </c>
      <c r="B667" s="40">
        <v>38158</v>
      </c>
      <c r="C667" s="50">
        <v>0.0401</v>
      </c>
      <c r="E667" s="3" t="str">
        <f t="shared" si="17"/>
        <v>2Q2004</v>
      </c>
      <c r="F667" s="49">
        <f>+F666</f>
        <v>0.04</v>
      </c>
      <c r="K667" t="s">
        <v>54</v>
      </c>
    </row>
    <row r="668" spans="1:11" ht="12.75" hidden="1">
      <c r="A668" s="39">
        <f t="shared" si="16"/>
        <v>38188</v>
      </c>
      <c r="B668" s="40">
        <v>38188</v>
      </c>
      <c r="C668" s="50">
        <v>0.0425</v>
      </c>
      <c r="E668" s="3" t="str">
        <f t="shared" si="17"/>
        <v>3Q2004</v>
      </c>
      <c r="F668" s="49">
        <f>IF(COUNTIF(C664:C666,"&gt;0")&lt;3,"N/A",AVERAGE(C664:C666))</f>
        <v>0.04</v>
      </c>
      <c r="K668" t="s">
        <v>55</v>
      </c>
    </row>
    <row r="669" spans="1:11" ht="12.75" hidden="1">
      <c r="A669" s="45">
        <f t="shared" si="16"/>
        <v>38219</v>
      </c>
      <c r="B669" s="46">
        <v>38219</v>
      </c>
      <c r="C669" s="50">
        <v>0.0443</v>
      </c>
      <c r="E669" s="3" t="str">
        <f t="shared" si="17"/>
        <v>3Q2004</v>
      </c>
      <c r="F669" s="49">
        <f>+F668</f>
        <v>0.04</v>
      </c>
      <c r="K669" t="s">
        <v>56</v>
      </c>
    </row>
    <row r="670" spans="1:11" ht="12.75" hidden="1">
      <c r="A670" s="39">
        <f t="shared" si="16"/>
        <v>38250</v>
      </c>
      <c r="B670" s="40">
        <v>38250</v>
      </c>
      <c r="C670" s="50">
        <v>0.0458</v>
      </c>
      <c r="E670" s="3" t="str">
        <f t="shared" si="17"/>
        <v>3Q2004</v>
      </c>
      <c r="F670" s="49">
        <f>+F669</f>
        <v>0.04</v>
      </c>
      <c r="K670" t="s">
        <v>57</v>
      </c>
    </row>
    <row r="671" spans="1:11" ht="12.75" hidden="1">
      <c r="A671" s="39">
        <f t="shared" si="16"/>
        <v>38280</v>
      </c>
      <c r="B671" s="40">
        <v>38280</v>
      </c>
      <c r="C671" s="50">
        <v>0.0475</v>
      </c>
      <c r="E671" s="3" t="str">
        <f t="shared" si="17"/>
        <v>4Q2004</v>
      </c>
      <c r="F671" s="49">
        <f>IF(COUNTIF(C667:C669,"&gt;0")&lt;3,"N/A",AVERAGE(C667:C669))</f>
        <v>0.042300000000000004</v>
      </c>
      <c r="K671" t="s">
        <v>58</v>
      </c>
    </row>
    <row r="672" spans="1:11" ht="12.75" hidden="1">
      <c r="A672" s="45">
        <f t="shared" si="16"/>
        <v>38311</v>
      </c>
      <c r="B672" s="46">
        <v>38311</v>
      </c>
      <c r="C672" s="50">
        <v>0.0493</v>
      </c>
      <c r="E672" s="3" t="str">
        <f t="shared" si="17"/>
        <v>4Q2004</v>
      </c>
      <c r="F672" s="49">
        <f>+F671</f>
        <v>0.042300000000000004</v>
      </c>
      <c r="K672" t="s">
        <v>59</v>
      </c>
    </row>
    <row r="673" spans="1:11" ht="12.75" hidden="1">
      <c r="A673" s="39">
        <f t="shared" si="16"/>
        <v>38341</v>
      </c>
      <c r="B673" s="40">
        <v>38341</v>
      </c>
      <c r="C673" s="50">
        <v>0.0515</v>
      </c>
      <c r="E673" s="3" t="str">
        <f t="shared" si="17"/>
        <v>4Q2004</v>
      </c>
      <c r="F673" s="49">
        <f>+F672</f>
        <v>0.042300000000000004</v>
      </c>
      <c r="K673" t="s">
        <v>60</v>
      </c>
    </row>
    <row r="674" spans="1:11" ht="12.75" hidden="1">
      <c r="A674" s="39">
        <f t="shared" si="16"/>
        <v>38372</v>
      </c>
      <c r="B674" s="40">
        <v>38372</v>
      </c>
      <c r="C674" s="50">
        <v>0.0525</v>
      </c>
      <c r="E674" s="3" t="str">
        <f t="shared" si="17"/>
        <v>1Q2005</v>
      </c>
      <c r="F674" s="49">
        <f>IF(COUNTIF(C670:C672,"&gt;0")&lt;3,"N/A",AVERAGE(C670:C672))</f>
        <v>0.04753333333333334</v>
      </c>
      <c r="K674" t="s">
        <v>61</v>
      </c>
    </row>
    <row r="675" spans="1:14" s="1" customFormat="1" ht="12.75" hidden="1">
      <c r="A675" s="45">
        <f t="shared" si="16"/>
        <v>38403</v>
      </c>
      <c r="B675" s="46">
        <v>38403</v>
      </c>
      <c r="C675" s="50">
        <v>0.0549</v>
      </c>
      <c r="D675"/>
      <c r="E675" s="3" t="str">
        <f t="shared" si="17"/>
        <v>1Q2005</v>
      </c>
      <c r="F675" s="49">
        <f>+F674</f>
        <v>0.04753333333333334</v>
      </c>
      <c r="J675" s="4"/>
      <c r="K675" t="s">
        <v>62</v>
      </c>
      <c r="L675"/>
      <c r="M675"/>
      <c r="N675"/>
    </row>
    <row r="676" spans="1:14" s="1" customFormat="1" ht="12.75" hidden="1">
      <c r="A676" s="39">
        <f t="shared" si="16"/>
        <v>38431</v>
      </c>
      <c r="B676" s="40">
        <v>38431</v>
      </c>
      <c r="C676" s="50">
        <v>0.0558</v>
      </c>
      <c r="D676"/>
      <c r="E676" s="3" t="str">
        <f t="shared" si="17"/>
        <v>1Q2005</v>
      </c>
      <c r="F676" s="49">
        <f>+F675</f>
        <v>0.04753333333333334</v>
      </c>
      <c r="J676" s="4"/>
      <c r="K676" t="s">
        <v>63</v>
      </c>
      <c r="L676"/>
      <c r="M676"/>
      <c r="N676"/>
    </row>
    <row r="677" spans="1:11" ht="12.75" hidden="1">
      <c r="A677" s="39">
        <f t="shared" si="16"/>
        <v>38462</v>
      </c>
      <c r="B677" s="40">
        <v>38462</v>
      </c>
      <c r="C677" s="50">
        <v>0.0575</v>
      </c>
      <c r="E677" s="3" t="str">
        <f t="shared" si="17"/>
        <v>2Q2005</v>
      </c>
      <c r="F677" s="49">
        <f>IF(COUNTIF(C673:C675,"&gt;0")&lt;3,"N/A",AVERAGE(C673:C675))</f>
        <v>0.05296666666666666</v>
      </c>
      <c r="K677" t="s">
        <v>64</v>
      </c>
    </row>
    <row r="678" spans="1:11" ht="12.75" hidden="1">
      <c r="A678" s="45">
        <f t="shared" si="16"/>
        <v>38492</v>
      </c>
      <c r="B678" s="46">
        <v>38492</v>
      </c>
      <c r="C678" s="50">
        <v>0.0598</v>
      </c>
      <c r="E678" s="3" t="str">
        <f t="shared" si="17"/>
        <v>2Q2005</v>
      </c>
      <c r="F678" s="49">
        <f>+F677</f>
        <v>0.05296666666666666</v>
      </c>
      <c r="K678" t="s">
        <v>65</v>
      </c>
    </row>
    <row r="679" spans="1:14" ht="12.75" hidden="1">
      <c r="A679" s="39">
        <f t="shared" si="16"/>
        <v>38523</v>
      </c>
      <c r="B679" s="40">
        <v>38523</v>
      </c>
      <c r="C679" s="50">
        <v>0.0601</v>
      </c>
      <c r="E679" s="3" t="str">
        <f t="shared" si="17"/>
        <v>2Q2005</v>
      </c>
      <c r="F679" s="49">
        <f>+F678</f>
        <v>0.05296666666666666</v>
      </c>
      <c r="K679" s="1" t="s">
        <v>66</v>
      </c>
      <c r="L679" s="1"/>
      <c r="M679" s="1"/>
      <c r="N679" s="1"/>
    </row>
    <row r="680" spans="1:14" ht="12.75" hidden="1">
      <c r="A680" s="39">
        <f t="shared" si="16"/>
        <v>38553</v>
      </c>
      <c r="B680" s="40">
        <v>38553</v>
      </c>
      <c r="C680" s="50">
        <v>0.0625</v>
      </c>
      <c r="E680" s="3" t="str">
        <f t="shared" si="17"/>
        <v>3Q2005</v>
      </c>
      <c r="F680" s="49">
        <f>IF(COUNTIF(C676:C678,"&gt;0")&lt;3,"N/A",AVERAGE(C676:C678))</f>
        <v>0.0577</v>
      </c>
      <c r="K680" s="1" t="s">
        <v>67</v>
      </c>
      <c r="L680" s="1"/>
      <c r="M680" s="1"/>
      <c r="N680" s="1"/>
    </row>
    <row r="681" spans="1:11" ht="12.75" hidden="1">
      <c r="A681" s="45">
        <f t="shared" si="16"/>
        <v>38584</v>
      </c>
      <c r="B681" s="46">
        <v>38584</v>
      </c>
      <c r="C681" s="50">
        <v>0.0644</v>
      </c>
      <c r="E681" s="3" t="str">
        <f t="shared" si="17"/>
        <v>3Q2005</v>
      </c>
      <c r="F681" s="49">
        <f>+F680</f>
        <v>0.0577</v>
      </c>
      <c r="K681" t="s">
        <v>68</v>
      </c>
    </row>
    <row r="682" spans="1:11" ht="12.75" hidden="1">
      <c r="A682" s="39">
        <f t="shared" si="16"/>
        <v>38615</v>
      </c>
      <c r="B682" s="40">
        <v>38615</v>
      </c>
      <c r="C682" s="50">
        <v>0.0659</v>
      </c>
      <c r="E682" s="3" t="str">
        <f t="shared" si="17"/>
        <v>3Q2005</v>
      </c>
      <c r="F682" s="49">
        <f>+F681</f>
        <v>0.0577</v>
      </c>
      <c r="K682" t="s">
        <v>69</v>
      </c>
    </row>
    <row r="683" spans="1:11" ht="12.75" hidden="1">
      <c r="A683" s="39">
        <f t="shared" si="16"/>
        <v>38645</v>
      </c>
      <c r="B683" s="40">
        <v>38645</v>
      </c>
      <c r="C683" s="50">
        <v>0.0675</v>
      </c>
      <c r="E683" s="3" t="str">
        <f t="shared" si="17"/>
        <v>4Q2005</v>
      </c>
      <c r="F683" s="49">
        <f>IF(COUNTIF(C679:C681,"&gt;0")&lt;3,"N/A",AVERAGE(C679:C681))</f>
        <v>0.06233333333333333</v>
      </c>
      <c r="K683" t="s">
        <v>70</v>
      </c>
    </row>
    <row r="684" spans="1:11" ht="12.75" hidden="1">
      <c r="A684" s="45">
        <f t="shared" si="16"/>
        <v>38676</v>
      </c>
      <c r="B684" s="46">
        <v>38676</v>
      </c>
      <c r="C684" s="50">
        <v>0.07</v>
      </c>
      <c r="E684" s="3" t="str">
        <f t="shared" si="17"/>
        <v>4Q2005</v>
      </c>
      <c r="F684" s="49">
        <f>+F683</f>
        <v>0.06233333333333333</v>
      </c>
      <c r="K684" t="s">
        <v>71</v>
      </c>
    </row>
    <row r="685" spans="1:11" ht="12.75" hidden="1">
      <c r="A685" s="39">
        <f t="shared" si="16"/>
        <v>38706</v>
      </c>
      <c r="B685" s="40">
        <v>38706</v>
      </c>
      <c r="C685" s="50">
        <v>0.0715</v>
      </c>
      <c r="E685" s="3" t="str">
        <f t="shared" si="17"/>
        <v>4Q2005</v>
      </c>
      <c r="F685" s="49">
        <f>+F684</f>
        <v>0.06233333333333333</v>
      </c>
      <c r="K685" t="s">
        <v>72</v>
      </c>
    </row>
    <row r="686" spans="1:11" ht="12.75" hidden="1">
      <c r="A686" s="39">
        <f t="shared" si="16"/>
        <v>38737</v>
      </c>
      <c r="B686" s="40">
        <v>38737</v>
      </c>
      <c r="C686" s="50">
        <v>0.0726</v>
      </c>
      <c r="E686" s="3" t="str">
        <f t="shared" si="17"/>
        <v>1Q2006</v>
      </c>
      <c r="F686" s="49">
        <f>IF(COUNTIF(C682:C684,"&gt;0")&lt;3,"N/A",AVERAGE(C682:C684))</f>
        <v>0.06780000000000001</v>
      </c>
      <c r="K686" t="s">
        <v>73</v>
      </c>
    </row>
    <row r="687" spans="1:11" ht="12.75" hidden="1">
      <c r="A687" s="45">
        <f t="shared" si="16"/>
        <v>38768</v>
      </c>
      <c r="B687" s="46">
        <v>38768</v>
      </c>
      <c r="C687" s="50">
        <v>0.075</v>
      </c>
      <c r="E687" s="3" t="str">
        <f t="shared" si="17"/>
        <v>1Q2006</v>
      </c>
      <c r="F687" s="49">
        <f>+F686</f>
        <v>0.06780000000000001</v>
      </c>
      <c r="K687" t="s">
        <v>74</v>
      </c>
    </row>
    <row r="688" spans="1:11" ht="12.75" hidden="1">
      <c r="A688" s="39">
        <f t="shared" si="16"/>
        <v>38796</v>
      </c>
      <c r="B688" s="40">
        <v>38796</v>
      </c>
      <c r="C688" s="50">
        <v>0.0753</v>
      </c>
      <c r="E688" s="3" t="str">
        <f t="shared" si="17"/>
        <v>1Q2006</v>
      </c>
      <c r="F688" s="49">
        <f>+F687</f>
        <v>0.06780000000000001</v>
      </c>
      <c r="K688" t="s">
        <v>75</v>
      </c>
    </row>
    <row r="689" spans="1:11" ht="12.75" hidden="1">
      <c r="A689" s="39">
        <f t="shared" si="16"/>
        <v>38827</v>
      </c>
      <c r="B689" s="40">
        <v>38827</v>
      </c>
      <c r="C689" s="50">
        <v>0.0775</v>
      </c>
      <c r="E689" s="3" t="str">
        <f t="shared" si="17"/>
        <v>2Q2006</v>
      </c>
      <c r="F689" s="49">
        <f>IF(COUNTIF(C685:C687,"&gt;0")&lt;3,"N/A",AVERAGE(C685:C687))</f>
        <v>0.07303333333333334</v>
      </c>
      <c r="K689" t="s">
        <v>76</v>
      </c>
    </row>
    <row r="690" spans="1:11" ht="12.75" hidden="1">
      <c r="A690" s="45">
        <f t="shared" si="16"/>
        <v>38857</v>
      </c>
      <c r="B690" s="46">
        <v>38857</v>
      </c>
      <c r="C690" s="50">
        <v>0.0793</v>
      </c>
      <c r="E690" s="3" t="str">
        <f t="shared" si="17"/>
        <v>2Q2006</v>
      </c>
      <c r="F690" s="49">
        <f>+F689</f>
        <v>0.07303333333333334</v>
      </c>
      <c r="K690" t="s">
        <v>77</v>
      </c>
    </row>
    <row r="691" spans="1:11" ht="12.75" hidden="1">
      <c r="A691" s="39">
        <f t="shared" si="16"/>
        <v>38888</v>
      </c>
      <c r="B691" s="40">
        <v>38888</v>
      </c>
      <c r="C691" s="50">
        <v>0.0802</v>
      </c>
      <c r="E691" s="3" t="str">
        <f t="shared" si="17"/>
        <v>2Q2006</v>
      </c>
      <c r="F691" s="49">
        <f>+F690</f>
        <v>0.07303333333333334</v>
      </c>
      <c r="K691" t="s">
        <v>78</v>
      </c>
    </row>
    <row r="692" spans="1:11" ht="12.75" hidden="1">
      <c r="A692" s="39">
        <f t="shared" si="16"/>
        <v>38918</v>
      </c>
      <c r="B692" s="40">
        <v>38918</v>
      </c>
      <c r="C692" s="50">
        <v>0.0825</v>
      </c>
      <c r="E692" s="3" t="str">
        <f t="shared" si="17"/>
        <v>3Q2006</v>
      </c>
      <c r="F692" s="49">
        <f>IF(COUNTIF(C688:C690,"&gt;0")&lt;3,"N/A",AVERAGE(C688:C690))</f>
        <v>0.07736666666666665</v>
      </c>
      <c r="K692" t="s">
        <v>79</v>
      </c>
    </row>
    <row r="693" spans="1:11" ht="12.75" hidden="1">
      <c r="A693" s="45">
        <f t="shared" si="16"/>
        <v>38949</v>
      </c>
      <c r="B693" s="46">
        <v>38949</v>
      </c>
      <c r="C693" s="50">
        <v>0.0825</v>
      </c>
      <c r="E693" s="3" t="str">
        <f t="shared" si="17"/>
        <v>3Q2006</v>
      </c>
      <c r="F693" s="49">
        <f>+F692</f>
        <v>0.07736666666666665</v>
      </c>
      <c r="K693" t="s">
        <v>80</v>
      </c>
    </row>
    <row r="694" spans="1:11" ht="12.75" hidden="1">
      <c r="A694" s="39">
        <f t="shared" si="16"/>
        <v>38980</v>
      </c>
      <c r="B694" s="40">
        <v>38980</v>
      </c>
      <c r="C694" s="50">
        <v>0.0825</v>
      </c>
      <c r="E694" s="3" t="str">
        <f t="shared" si="17"/>
        <v>3Q2006</v>
      </c>
      <c r="F694" s="49">
        <f>+F693</f>
        <v>0.07736666666666665</v>
      </c>
      <c r="K694" t="s">
        <v>81</v>
      </c>
    </row>
    <row r="695" spans="1:11" ht="12.75" hidden="1">
      <c r="A695" s="39">
        <f t="shared" si="16"/>
        <v>39010</v>
      </c>
      <c r="B695" s="40">
        <v>39010</v>
      </c>
      <c r="C695" s="50">
        <v>0.0825</v>
      </c>
      <c r="E695" s="3" t="str">
        <f t="shared" si="17"/>
        <v>4Q2006</v>
      </c>
      <c r="F695" s="49">
        <f>IF(COUNTIF(C691:C693,"&gt;0")&lt;3,"N/A",AVERAGE(C691:C693))</f>
        <v>0.08173333333333334</v>
      </c>
      <c r="K695" t="s">
        <v>82</v>
      </c>
    </row>
    <row r="696" spans="1:11" ht="12.75" hidden="1">
      <c r="A696" s="45">
        <f t="shared" si="16"/>
        <v>39041</v>
      </c>
      <c r="B696" s="46">
        <v>39041</v>
      </c>
      <c r="C696" s="50">
        <v>0.0825</v>
      </c>
      <c r="E696" s="3" t="str">
        <f t="shared" si="17"/>
        <v>4Q2006</v>
      </c>
      <c r="F696" s="49">
        <f>+F695</f>
        <v>0.08173333333333334</v>
      </c>
      <c r="K696" t="s">
        <v>83</v>
      </c>
    </row>
    <row r="697" spans="1:11" ht="12.75" hidden="1">
      <c r="A697" s="39">
        <f t="shared" si="16"/>
        <v>39071</v>
      </c>
      <c r="B697" s="40">
        <v>39071</v>
      </c>
      <c r="C697" s="50">
        <v>0.0825</v>
      </c>
      <c r="E697" s="3" t="str">
        <f t="shared" si="17"/>
        <v>4Q2006</v>
      </c>
      <c r="F697" s="49">
        <f>+F696</f>
        <v>0.08173333333333334</v>
      </c>
      <c r="K697" t="s">
        <v>84</v>
      </c>
    </row>
    <row r="698" spans="1:13" ht="12.75">
      <c r="A698" s="39">
        <f t="shared" si="16"/>
        <v>39102</v>
      </c>
      <c r="B698" s="40">
        <v>39102</v>
      </c>
      <c r="C698" s="50">
        <v>0.0825</v>
      </c>
      <c r="E698" s="3" t="str">
        <f t="shared" si="17"/>
        <v>1Q2007</v>
      </c>
      <c r="F698" s="49">
        <f>IF(COUNTIF(C694:C696,"&gt;0")&lt;3,"N/A",AVERAGE(C694:C696))</f>
        <v>0.0825</v>
      </c>
      <c r="H698" s="6">
        <v>39083</v>
      </c>
      <c r="I698" s="6"/>
      <c r="K698" t="s">
        <v>85</v>
      </c>
      <c r="L698" s="3" t="str">
        <f>RIGHT(K698,5)</f>
        <v> 8.25</v>
      </c>
      <c r="M698" s="3"/>
    </row>
    <row r="699" spans="1:13" ht="12.75">
      <c r="A699" s="45">
        <f t="shared" si="16"/>
        <v>39133</v>
      </c>
      <c r="B699" s="46">
        <v>39133</v>
      </c>
      <c r="C699" s="50">
        <v>0.0825</v>
      </c>
      <c r="E699" s="3" t="str">
        <f t="shared" si="17"/>
        <v>1Q2007</v>
      </c>
      <c r="F699" s="49">
        <f>+F698</f>
        <v>0.0825</v>
      </c>
      <c r="H699" s="6">
        <v>39114</v>
      </c>
      <c r="I699" s="6"/>
      <c r="K699" t="s">
        <v>86</v>
      </c>
      <c r="L699" s="3" t="str">
        <f>RIGHT(K699,5)</f>
        <v> 8.25</v>
      </c>
      <c r="M699" s="3"/>
    </row>
    <row r="700" spans="1:13" ht="12.75">
      <c r="A700" s="39">
        <f t="shared" si="16"/>
        <v>39161</v>
      </c>
      <c r="B700" s="40">
        <v>39161</v>
      </c>
      <c r="C700" s="50">
        <v>0.0825</v>
      </c>
      <c r="E700" s="3" t="str">
        <f t="shared" si="17"/>
        <v>1Q2007</v>
      </c>
      <c r="F700" s="49">
        <f>+F699</f>
        <v>0.0825</v>
      </c>
      <c r="H700" s="6">
        <v>39142</v>
      </c>
      <c r="I700" s="6"/>
      <c r="J700" s="116">
        <f aca="true" t="shared" si="19" ref="J700:J714">AVERAGE(C688:C699)</f>
        <v>0.081025</v>
      </c>
      <c r="K700" t="s">
        <v>87</v>
      </c>
      <c r="L700" s="3" t="str">
        <f aca="true" t="shared" si="20" ref="L700:L726">IF(K700=0,L699,RIGHT(K700,5))</f>
        <v> 8.25</v>
      </c>
      <c r="M700" s="3"/>
    </row>
    <row r="701" spans="1:13" ht="12.75">
      <c r="A701" s="39">
        <f t="shared" si="16"/>
        <v>39192</v>
      </c>
      <c r="B701" s="40">
        <v>39192</v>
      </c>
      <c r="C701" s="50">
        <v>0.0825</v>
      </c>
      <c r="E701" s="3" t="str">
        <f t="shared" si="17"/>
        <v>2Q2007</v>
      </c>
      <c r="F701" s="49">
        <f>IF(COUNTIF(C697:C699,"&gt;0")&lt;3,"N/A",AVERAGE(C697:C699))</f>
        <v>0.0825</v>
      </c>
      <c r="H701" s="6">
        <v>39173</v>
      </c>
      <c r="I701" s="6"/>
      <c r="J701" s="116">
        <f t="shared" si="19"/>
        <v>0.08162500000000002</v>
      </c>
      <c r="K701" t="s">
        <v>88</v>
      </c>
      <c r="L701" s="3" t="str">
        <f t="shared" si="20"/>
        <v> 8.25</v>
      </c>
      <c r="M701" s="3"/>
    </row>
    <row r="702" spans="1:13" ht="12.75">
      <c r="A702" s="45">
        <f t="shared" si="16"/>
        <v>39222</v>
      </c>
      <c r="B702" s="46">
        <v>39222</v>
      </c>
      <c r="C702" s="50">
        <v>0.0825</v>
      </c>
      <c r="E702" s="3" t="str">
        <f t="shared" si="17"/>
        <v>2Q2007</v>
      </c>
      <c r="F702" s="49">
        <f>+F701</f>
        <v>0.0825</v>
      </c>
      <c r="H702" s="6">
        <v>39203</v>
      </c>
      <c r="I702" s="6"/>
      <c r="J702" s="116">
        <f t="shared" si="19"/>
        <v>0.08204166666666668</v>
      </c>
      <c r="K702" t="s">
        <v>89</v>
      </c>
      <c r="L702" s="3" t="str">
        <f t="shared" si="20"/>
        <v> 8.25</v>
      </c>
      <c r="M702" s="3"/>
    </row>
    <row r="703" spans="1:13" ht="12.75">
      <c r="A703" s="39">
        <f t="shared" si="16"/>
        <v>39253</v>
      </c>
      <c r="B703" s="40">
        <v>39253</v>
      </c>
      <c r="C703" s="65">
        <v>0.0825</v>
      </c>
      <c r="E703" s="3" t="str">
        <f t="shared" si="17"/>
        <v>2Q2007</v>
      </c>
      <c r="F703" s="49">
        <f>+F702</f>
        <v>0.0825</v>
      </c>
      <c r="H703" s="6">
        <v>39234</v>
      </c>
      <c r="I703" s="6"/>
      <c r="J703" s="116">
        <f t="shared" si="19"/>
        <v>0.08230833333333334</v>
      </c>
      <c r="K703" t="s">
        <v>90</v>
      </c>
      <c r="L703" s="3" t="str">
        <f t="shared" si="20"/>
        <v> 8.25</v>
      </c>
      <c r="M703" s="3"/>
    </row>
    <row r="704" spans="1:13" ht="12.75">
      <c r="A704" s="39">
        <f t="shared" si="16"/>
        <v>39283</v>
      </c>
      <c r="B704" s="40">
        <v>39283</v>
      </c>
      <c r="C704" s="65">
        <v>0.0825</v>
      </c>
      <c r="E704" s="3" t="str">
        <f t="shared" si="17"/>
        <v>3Q2007</v>
      </c>
      <c r="F704" s="49">
        <f>IF(COUNTIF(C700:C702,"&gt;0")&lt;3,"N/A",AVERAGE(C700:C702))</f>
        <v>0.0825</v>
      </c>
      <c r="H704" s="6">
        <v>39264</v>
      </c>
      <c r="I704" s="6"/>
      <c r="J704" s="116">
        <f t="shared" si="19"/>
        <v>0.0825</v>
      </c>
      <c r="K704" t="s">
        <v>91</v>
      </c>
      <c r="L704" s="3" t="str">
        <f t="shared" si="20"/>
        <v> 8.25</v>
      </c>
      <c r="M704" s="3"/>
    </row>
    <row r="705" spans="1:13" ht="12.75">
      <c r="A705" s="45">
        <f t="shared" si="16"/>
        <v>39314</v>
      </c>
      <c r="B705" s="46">
        <v>39314</v>
      </c>
      <c r="C705" s="65">
        <v>0.0825</v>
      </c>
      <c r="E705" s="3" t="str">
        <f t="shared" si="17"/>
        <v>3Q2007</v>
      </c>
      <c r="F705" s="49">
        <f>+F704</f>
        <v>0.0825</v>
      </c>
      <c r="H705" s="6">
        <v>39295</v>
      </c>
      <c r="I705" s="6"/>
      <c r="J705" s="116">
        <f t="shared" si="19"/>
        <v>0.0825</v>
      </c>
      <c r="K705" t="s">
        <v>92</v>
      </c>
      <c r="L705" s="3" t="str">
        <f t="shared" si="20"/>
        <v> 8.25</v>
      </c>
      <c r="M705" s="3"/>
    </row>
    <row r="706" spans="1:13" ht="12.75">
      <c r="A706" s="39">
        <f t="shared" si="16"/>
        <v>39345</v>
      </c>
      <c r="B706" s="40">
        <v>39345</v>
      </c>
      <c r="C706" s="65">
        <v>0.0803</v>
      </c>
      <c r="D706" s="48"/>
      <c r="E706" s="66" t="str">
        <f t="shared" si="17"/>
        <v>3Q2007</v>
      </c>
      <c r="F706" s="49">
        <f>+F705</f>
        <v>0.0825</v>
      </c>
      <c r="G706" s="48"/>
      <c r="H706" s="6">
        <v>39326</v>
      </c>
      <c r="I706" s="6"/>
      <c r="J706" s="116">
        <f t="shared" si="19"/>
        <v>0.0825</v>
      </c>
      <c r="K706" t="s">
        <v>93</v>
      </c>
      <c r="L706" s="3" t="str">
        <f t="shared" si="20"/>
        <v> 8.03</v>
      </c>
      <c r="M706" s="3"/>
    </row>
    <row r="707" spans="1:13" ht="12.75">
      <c r="A707" s="39">
        <f t="shared" si="16"/>
        <v>39375</v>
      </c>
      <c r="B707" s="40">
        <v>39375</v>
      </c>
      <c r="C707" s="65">
        <f aca="true" t="shared" si="21" ref="C707:C744">+L707%</f>
        <v>0.0774</v>
      </c>
      <c r="D707" s="48"/>
      <c r="E707" s="66" t="str">
        <f t="shared" si="17"/>
        <v>4Q2007</v>
      </c>
      <c r="F707" s="49">
        <f>IF(COUNTIF(C703:C705,"&gt;0")&lt;3,"N/A",AVERAGE(C703:C705))</f>
        <v>0.0825</v>
      </c>
      <c r="G707" s="48"/>
      <c r="H707" s="6">
        <v>39356</v>
      </c>
      <c r="I707" s="6"/>
      <c r="J707" s="116">
        <f t="shared" si="19"/>
        <v>0.08231666666666668</v>
      </c>
      <c r="K707" t="s">
        <v>94</v>
      </c>
      <c r="L707" s="3" t="str">
        <f t="shared" si="20"/>
        <v> 7.74</v>
      </c>
      <c r="M707" s="3"/>
    </row>
    <row r="708" spans="1:13" ht="12.75">
      <c r="A708" s="45">
        <f t="shared" si="16"/>
        <v>39406</v>
      </c>
      <c r="B708" s="46">
        <v>39406</v>
      </c>
      <c r="C708" s="65">
        <f t="shared" si="21"/>
        <v>0.075</v>
      </c>
      <c r="D708" s="48"/>
      <c r="E708" s="66" t="str">
        <f t="shared" si="17"/>
        <v>4Q2007</v>
      </c>
      <c r="F708" s="49">
        <f>+F707</f>
        <v>0.0825</v>
      </c>
      <c r="G708" s="48"/>
      <c r="H708" s="6">
        <v>39387</v>
      </c>
      <c r="I708" s="6"/>
      <c r="J708" s="116">
        <f t="shared" si="19"/>
        <v>0.08189166666666668</v>
      </c>
      <c r="K708" t="s">
        <v>95</v>
      </c>
      <c r="L708" s="3" t="str">
        <f t="shared" si="20"/>
        <v> 7.50</v>
      </c>
      <c r="M708" s="3"/>
    </row>
    <row r="709" spans="1:13" ht="12.75">
      <c r="A709" s="39">
        <f aca="true" t="shared" si="22" ref="A709:A772">+B709</f>
        <v>39436</v>
      </c>
      <c r="B709" s="40">
        <v>39436</v>
      </c>
      <c r="C709" s="65">
        <f t="shared" si="21"/>
        <v>0.0733</v>
      </c>
      <c r="D709" s="48"/>
      <c r="E709" s="66" t="str">
        <f t="shared" si="17"/>
        <v>4Q2007</v>
      </c>
      <c r="F709" s="49">
        <f>+F708</f>
        <v>0.0825</v>
      </c>
      <c r="G709" s="48"/>
      <c r="H709" s="6">
        <v>39417</v>
      </c>
      <c r="I709" s="6"/>
      <c r="J709" s="116">
        <f t="shared" si="19"/>
        <v>0.08126666666666667</v>
      </c>
      <c r="K709" t="s">
        <v>96</v>
      </c>
      <c r="L709" s="3" t="str">
        <f t="shared" si="20"/>
        <v> 7.33</v>
      </c>
      <c r="M709" s="3"/>
    </row>
    <row r="710" spans="1:13" ht="15">
      <c r="A710" s="39">
        <f t="shared" si="22"/>
        <v>39467</v>
      </c>
      <c r="B710" s="40">
        <v>39467</v>
      </c>
      <c r="C710" s="65">
        <f t="shared" si="21"/>
        <v>0.0698</v>
      </c>
      <c r="D710" s="48"/>
      <c r="E710" s="66" t="str">
        <f t="shared" si="17"/>
        <v>1Q2008</v>
      </c>
      <c r="F710" s="49">
        <f>IF(COUNTIF(C706:C708,"&gt;0")&lt;3,"N/A",AVERAGE(C706:C708))</f>
        <v>0.07756666666666667</v>
      </c>
      <c r="G710" s="48"/>
      <c r="H710" s="6">
        <v>39448</v>
      </c>
      <c r="I710" s="6"/>
      <c r="J710" s="116">
        <f t="shared" si="19"/>
        <v>0.0805</v>
      </c>
      <c r="K710" s="60" t="s">
        <v>97</v>
      </c>
      <c r="L710" s="3" t="str">
        <f t="shared" si="20"/>
        <v> 6.98</v>
      </c>
      <c r="M710" s="3"/>
    </row>
    <row r="711" spans="1:13" ht="15">
      <c r="A711" s="45">
        <f t="shared" si="22"/>
        <v>39498</v>
      </c>
      <c r="B711" s="46">
        <v>39498</v>
      </c>
      <c r="C711" s="65">
        <f t="shared" si="21"/>
        <v>0.06</v>
      </c>
      <c r="D711" s="48"/>
      <c r="E711" s="66" t="str">
        <f t="shared" si="17"/>
        <v>1Q2008</v>
      </c>
      <c r="F711" s="49">
        <f>+F710</f>
        <v>0.07756666666666667</v>
      </c>
      <c r="G711" s="48"/>
      <c r="H711" s="6">
        <v>39479</v>
      </c>
      <c r="I711" s="6"/>
      <c r="J711" s="116">
        <f t="shared" si="19"/>
        <v>0.07944166666666667</v>
      </c>
      <c r="K711" s="60" t="s">
        <v>98</v>
      </c>
      <c r="L711" s="3" t="str">
        <f t="shared" si="20"/>
        <v> 6.00</v>
      </c>
      <c r="M711" s="3"/>
    </row>
    <row r="712" spans="1:13" ht="15">
      <c r="A712" s="39">
        <f t="shared" si="22"/>
        <v>39527</v>
      </c>
      <c r="B712" s="40">
        <v>39527</v>
      </c>
      <c r="C712" s="65">
        <f t="shared" si="21"/>
        <v>0.056600000000000004</v>
      </c>
      <c r="D712" s="48"/>
      <c r="E712" s="66" t="str">
        <f t="shared" si="17"/>
        <v>1Q2008</v>
      </c>
      <c r="F712" s="49">
        <f>+F711</f>
        <v>0.07756666666666667</v>
      </c>
      <c r="G712" s="48"/>
      <c r="H712" s="6">
        <v>39508</v>
      </c>
      <c r="I712" s="6"/>
      <c r="J712" s="116">
        <f t="shared" si="19"/>
        <v>0.07756666666666667</v>
      </c>
      <c r="K712" s="60" t="s">
        <v>99</v>
      </c>
      <c r="L712" s="3" t="str">
        <f t="shared" si="20"/>
        <v> 5.66</v>
      </c>
      <c r="M712" s="3"/>
    </row>
    <row r="713" spans="1:13" ht="15">
      <c r="A713" s="39">
        <f t="shared" si="22"/>
        <v>39558</v>
      </c>
      <c r="B713" s="40">
        <v>39558</v>
      </c>
      <c r="C713" s="65">
        <f t="shared" si="21"/>
        <v>0.0524</v>
      </c>
      <c r="D713" s="48"/>
      <c r="E713" s="66" t="str">
        <f t="shared" si="17"/>
        <v>2Q2008</v>
      </c>
      <c r="F713" s="49">
        <f>IF(COUNTIF(C709:C711,"&gt;0")&lt;3,"N/A",AVERAGE(C709:C711))</f>
        <v>0.0677</v>
      </c>
      <c r="G713" s="48"/>
      <c r="H713" s="6">
        <v>39539</v>
      </c>
      <c r="I713" s="6"/>
      <c r="J713" s="116">
        <f t="shared" si="19"/>
        <v>0.07540833333333334</v>
      </c>
      <c r="K713" s="60" t="s">
        <v>100</v>
      </c>
      <c r="L713" s="3" t="str">
        <f t="shared" si="20"/>
        <v> 5.24</v>
      </c>
      <c r="M713" s="3"/>
    </row>
    <row r="714" spans="1:13" ht="15">
      <c r="A714" s="45">
        <f t="shared" si="22"/>
        <v>39588</v>
      </c>
      <c r="B714" s="46">
        <v>39588</v>
      </c>
      <c r="C714" s="65">
        <f t="shared" si="21"/>
        <v>0.05</v>
      </c>
      <c r="D714" s="48"/>
      <c r="E714" s="66" t="str">
        <f t="shared" si="17"/>
        <v>2Q2008</v>
      </c>
      <c r="F714" s="49">
        <f>+F713</f>
        <v>0.0677</v>
      </c>
      <c r="G714" s="48"/>
      <c r="H714" s="6">
        <v>39569</v>
      </c>
      <c r="I714" s="6"/>
      <c r="J714" s="116">
        <f t="shared" si="19"/>
        <v>0.0729</v>
      </c>
      <c r="K714" s="60" t="s">
        <v>104</v>
      </c>
      <c r="L714" s="3" t="str">
        <f t="shared" si="20"/>
        <v> 5.00</v>
      </c>
      <c r="M714" s="3"/>
    </row>
    <row r="715" spans="1:13" ht="15">
      <c r="A715" s="39">
        <f t="shared" si="22"/>
        <v>39619</v>
      </c>
      <c r="B715" s="40">
        <v>39619</v>
      </c>
      <c r="C715" s="65">
        <f t="shared" si="21"/>
        <v>0.05</v>
      </c>
      <c r="D715" s="48"/>
      <c r="E715" s="66" t="str">
        <f aca="true" t="shared" si="23" ref="E715:E778">IF(MONTH(B715)&lt;4,"1",IF(MONTH(B715)&lt;7,"2",IF(MONTH(B715)&lt;10,"3","4")))&amp;"Q"&amp;YEAR(B715)</f>
        <v>2Q2008</v>
      </c>
      <c r="F715" s="49">
        <f>+F714</f>
        <v>0.0677</v>
      </c>
      <c r="G715" s="48"/>
      <c r="H715" s="6">
        <v>39600</v>
      </c>
      <c r="I715" s="6"/>
      <c r="J715" s="116">
        <f aca="true" t="shared" si="24" ref="J715:J727">AVERAGE(C703:C714)</f>
        <v>0.07019166666666667</v>
      </c>
      <c r="K715" s="60" t="s">
        <v>123</v>
      </c>
      <c r="L715" s="3" t="str">
        <f t="shared" si="20"/>
        <v> 5.00</v>
      </c>
      <c r="M715" s="3"/>
    </row>
    <row r="716" spans="1:13" ht="15">
      <c r="A716" s="39">
        <f t="shared" si="22"/>
        <v>39649</v>
      </c>
      <c r="B716" s="40">
        <v>39649</v>
      </c>
      <c r="C716" s="65">
        <f t="shared" si="21"/>
        <v>0.05</v>
      </c>
      <c r="D716" s="48"/>
      <c r="E716" s="66" t="str">
        <f t="shared" si="23"/>
        <v>3Q2008</v>
      </c>
      <c r="F716" s="49">
        <f>IF(COUNTIF(C712:C714,"&gt;0")&lt;3,"N/A",AVERAGE(C712:C714))</f>
        <v>0.05300000000000001</v>
      </c>
      <c r="G716" s="48"/>
      <c r="H716" s="6">
        <v>39630</v>
      </c>
      <c r="I716" s="6"/>
      <c r="J716" s="116">
        <f t="shared" si="24"/>
        <v>0.06748333333333334</v>
      </c>
      <c r="K716" s="60" t="s">
        <v>124</v>
      </c>
      <c r="L716" s="3" t="str">
        <f t="shared" si="20"/>
        <v> 5.00</v>
      </c>
      <c r="M716" s="3"/>
    </row>
    <row r="717" spans="1:13" ht="15">
      <c r="A717" s="45">
        <f t="shared" si="22"/>
        <v>39680</v>
      </c>
      <c r="B717" s="46">
        <v>39680</v>
      </c>
      <c r="C717" s="65">
        <f t="shared" si="21"/>
        <v>0.05</v>
      </c>
      <c r="E717" s="3" t="str">
        <f t="shared" si="23"/>
        <v>3Q2008</v>
      </c>
      <c r="F717" s="49">
        <f>+F716</f>
        <v>0.05300000000000001</v>
      </c>
      <c r="H717" s="6">
        <v>39661</v>
      </c>
      <c r="I717" s="6"/>
      <c r="J717" s="116">
        <f t="shared" si="24"/>
        <v>0.06477500000000001</v>
      </c>
      <c r="K717" s="60" t="s">
        <v>125</v>
      </c>
      <c r="L717" s="3" t="str">
        <f t="shared" si="20"/>
        <v> 5.00</v>
      </c>
      <c r="M717" s="3"/>
    </row>
    <row r="718" spans="1:13" ht="15">
      <c r="A718" s="39">
        <f t="shared" si="22"/>
        <v>39711</v>
      </c>
      <c r="B718" s="40">
        <v>39711</v>
      </c>
      <c r="C718" s="65">
        <f t="shared" si="21"/>
        <v>0.05</v>
      </c>
      <c r="E718" s="3" t="str">
        <f t="shared" si="23"/>
        <v>3Q2008</v>
      </c>
      <c r="F718" s="49">
        <f>+F717</f>
        <v>0.05300000000000001</v>
      </c>
      <c r="H718" s="6">
        <v>39692</v>
      </c>
      <c r="I718" s="6"/>
      <c r="J718" s="116">
        <f t="shared" si="24"/>
        <v>0.06206666666666668</v>
      </c>
      <c r="K718" s="60" t="s">
        <v>126</v>
      </c>
      <c r="L718" s="3" t="str">
        <f t="shared" si="20"/>
        <v> 5.00</v>
      </c>
      <c r="M718" s="3"/>
    </row>
    <row r="719" spans="1:13" ht="15">
      <c r="A719" s="39">
        <f t="shared" si="22"/>
        <v>39741</v>
      </c>
      <c r="B719" s="40">
        <v>39741</v>
      </c>
      <c r="C719" s="65">
        <f t="shared" si="21"/>
        <v>0.045599999999999995</v>
      </c>
      <c r="E719" s="3" t="str">
        <f t="shared" si="23"/>
        <v>4Q2008</v>
      </c>
      <c r="F719" s="49">
        <f>IF(COUNTIF(C715:C717,"&gt;0")&lt;3,"N/A",AVERAGE(C715:C717))</f>
        <v>0.05000000000000001</v>
      </c>
      <c r="H719" s="6">
        <v>39722</v>
      </c>
      <c r="I719" s="6"/>
      <c r="J719" s="116">
        <f t="shared" si="24"/>
        <v>0.05954166666666668</v>
      </c>
      <c r="K719" s="60" t="s">
        <v>127</v>
      </c>
      <c r="L719" s="3" t="str">
        <f t="shared" si="20"/>
        <v> 4.56</v>
      </c>
      <c r="M719" s="3"/>
    </row>
    <row r="720" spans="1:13" ht="15">
      <c r="A720" s="45">
        <f t="shared" si="22"/>
        <v>39772</v>
      </c>
      <c r="B720" s="46">
        <v>39772</v>
      </c>
      <c r="C720" s="65">
        <f t="shared" si="21"/>
        <v>0.04</v>
      </c>
      <c r="E720" s="3" t="str">
        <f t="shared" si="23"/>
        <v>4Q2008</v>
      </c>
      <c r="F720" s="49">
        <f>+F719</f>
        <v>0.05000000000000001</v>
      </c>
      <c r="H720" s="6">
        <v>39753</v>
      </c>
      <c r="I720" s="6"/>
      <c r="J720" s="116">
        <f t="shared" si="24"/>
        <v>0.056891666666666674</v>
      </c>
      <c r="K720" s="60" t="s">
        <v>128</v>
      </c>
      <c r="L720" s="3" t="str">
        <f t="shared" si="20"/>
        <v> 4.00</v>
      </c>
      <c r="M720" s="3"/>
    </row>
    <row r="721" spans="1:13" ht="15">
      <c r="A721" s="39">
        <f t="shared" si="22"/>
        <v>39802</v>
      </c>
      <c r="B721" s="40">
        <v>39802</v>
      </c>
      <c r="C721" s="65">
        <f t="shared" si="21"/>
        <v>0.0361</v>
      </c>
      <c r="E721" s="3" t="str">
        <f t="shared" si="23"/>
        <v>4Q2008</v>
      </c>
      <c r="F721" s="49">
        <f>+F720</f>
        <v>0.05000000000000001</v>
      </c>
      <c r="H721" s="6">
        <v>39783</v>
      </c>
      <c r="I721" s="6"/>
      <c r="J721" s="116">
        <f t="shared" si="24"/>
        <v>0.053975</v>
      </c>
      <c r="K721" s="60" t="s">
        <v>129</v>
      </c>
      <c r="L721" s="3" t="str">
        <f t="shared" si="20"/>
        <v> 3.61</v>
      </c>
      <c r="M721" s="3"/>
    </row>
    <row r="722" spans="1:13" ht="15">
      <c r="A722" s="39">
        <f t="shared" si="22"/>
        <v>39833</v>
      </c>
      <c r="B722" s="40">
        <v>39833</v>
      </c>
      <c r="C722" s="65">
        <f t="shared" si="21"/>
        <v>0.0325</v>
      </c>
      <c r="E722" s="3" t="str">
        <f t="shared" si="23"/>
        <v>1Q2009</v>
      </c>
      <c r="F722" s="49">
        <f>IF(COUNTIF(C718:C720,"&gt;0")&lt;3,"N/A",AVERAGE(C718:C720))</f>
        <v>0.0452</v>
      </c>
      <c r="H722" s="6">
        <v>39814</v>
      </c>
      <c r="I722" s="6"/>
      <c r="J722" s="116">
        <f t="shared" si="24"/>
        <v>0.050875000000000004</v>
      </c>
      <c r="K722" s="60" t="s">
        <v>130</v>
      </c>
      <c r="L722" s="3" t="str">
        <f t="shared" si="20"/>
        <v> 3.25</v>
      </c>
      <c r="M722" s="3"/>
    </row>
    <row r="723" spans="1:13" ht="15">
      <c r="A723" s="45">
        <f t="shared" si="22"/>
        <v>39864</v>
      </c>
      <c r="B723" s="46">
        <v>39864</v>
      </c>
      <c r="C723" s="65">
        <f t="shared" si="21"/>
        <v>0.0325</v>
      </c>
      <c r="E723" s="3" t="str">
        <f t="shared" si="23"/>
        <v>1Q2009</v>
      </c>
      <c r="F723" s="49">
        <f>+F722</f>
        <v>0.0452</v>
      </c>
      <c r="H723" s="6">
        <v>39845</v>
      </c>
      <c r="I723" s="6"/>
      <c r="J723" s="116">
        <f t="shared" si="24"/>
        <v>0.04776666666666666</v>
      </c>
      <c r="K723" s="60" t="s">
        <v>131</v>
      </c>
      <c r="L723" s="3" t="str">
        <f t="shared" si="20"/>
        <v> 3.25</v>
      </c>
      <c r="M723" s="3"/>
    </row>
    <row r="724" spans="1:13" ht="15">
      <c r="A724" s="39">
        <f t="shared" si="22"/>
        <v>39892</v>
      </c>
      <c r="B724" s="40">
        <v>39892</v>
      </c>
      <c r="C724" s="65">
        <f t="shared" si="21"/>
        <v>0.0325</v>
      </c>
      <c r="E724" s="3" t="str">
        <f t="shared" si="23"/>
        <v>1Q2009</v>
      </c>
      <c r="F724" s="49">
        <f>+F723</f>
        <v>0.0452</v>
      </c>
      <c r="H724" s="6">
        <v>39873</v>
      </c>
      <c r="I724" s="6"/>
      <c r="J724" s="116">
        <f t="shared" si="24"/>
        <v>0.045474999999999995</v>
      </c>
      <c r="K724" s="60" t="s">
        <v>132</v>
      </c>
      <c r="L724" s="3" t="str">
        <f t="shared" si="20"/>
        <v> 3.25</v>
      </c>
      <c r="M724" s="3"/>
    </row>
    <row r="725" spans="1:16" ht="15">
      <c r="A725" s="39">
        <f t="shared" si="22"/>
        <v>39923</v>
      </c>
      <c r="B725" s="40">
        <v>39923</v>
      </c>
      <c r="C725" s="65">
        <f t="shared" si="21"/>
        <v>0.0325</v>
      </c>
      <c r="E725" s="3" t="str">
        <f t="shared" si="23"/>
        <v>2Q2009</v>
      </c>
      <c r="F725" s="49">
        <f>IF(COUNTIF(C721:C723,"&gt;0")&lt;3,"N/A",AVERAGE(C721:C723))</f>
        <v>0.0337</v>
      </c>
      <c r="H725" s="6">
        <v>39904</v>
      </c>
      <c r="I725" s="6"/>
      <c r="J725" s="116">
        <f t="shared" si="24"/>
        <v>0.04346666666666666</v>
      </c>
      <c r="K725" s="60" t="s">
        <v>148</v>
      </c>
      <c r="L725" s="3" t="str">
        <f t="shared" si="20"/>
        <v> 3.25</v>
      </c>
      <c r="P725" s="60"/>
    </row>
    <row r="726" spans="1:16" ht="15">
      <c r="A726" s="45">
        <f t="shared" si="22"/>
        <v>39953</v>
      </c>
      <c r="B726" s="46">
        <v>39953</v>
      </c>
      <c r="C726" s="65">
        <f t="shared" si="21"/>
        <v>0.0325</v>
      </c>
      <c r="E726" s="3" t="str">
        <f t="shared" si="23"/>
        <v>2Q2009</v>
      </c>
      <c r="F726" s="49">
        <f>+F725</f>
        <v>0.0337</v>
      </c>
      <c r="H726" s="6">
        <v>39934</v>
      </c>
      <c r="I726" s="6"/>
      <c r="J726" s="116">
        <f t="shared" si="24"/>
        <v>0.04180833333333333</v>
      </c>
      <c r="K726" s="60" t="s">
        <v>149</v>
      </c>
      <c r="L726" s="3" t="str">
        <f t="shared" si="20"/>
        <v> 3.25</v>
      </c>
      <c r="P726" s="60"/>
    </row>
    <row r="727" spans="1:12" ht="15">
      <c r="A727" s="39">
        <f t="shared" si="22"/>
        <v>39984</v>
      </c>
      <c r="B727" s="40">
        <v>39984</v>
      </c>
      <c r="C727" s="65">
        <f t="shared" si="21"/>
        <v>0.0325</v>
      </c>
      <c r="E727" s="3" t="str">
        <f t="shared" si="23"/>
        <v>2Q2009</v>
      </c>
      <c r="F727" s="49">
        <f>+F726</f>
        <v>0.0337</v>
      </c>
      <c r="H727" s="6">
        <v>39965</v>
      </c>
      <c r="I727" s="6"/>
      <c r="J727" s="116">
        <f t="shared" si="24"/>
        <v>0.04035</v>
      </c>
      <c r="K727" s="60" t="s">
        <v>177</v>
      </c>
      <c r="L727" s="3" t="str">
        <f>IF(K727=0,L726,RIGHT(K727,5))</f>
        <v> 3.25</v>
      </c>
    </row>
    <row r="728" spans="1:12" ht="15">
      <c r="A728" s="39">
        <f t="shared" si="22"/>
        <v>40014</v>
      </c>
      <c r="B728" s="40">
        <v>40014</v>
      </c>
      <c r="C728" s="65">
        <f t="shared" si="21"/>
        <v>0.0325</v>
      </c>
      <c r="E728" s="3" t="str">
        <f t="shared" si="23"/>
        <v>3Q2009</v>
      </c>
      <c r="F728" s="49">
        <f>IF(COUNTIF(C724:C726,"&gt;0")&lt;3,"N/A",AVERAGE(C724:C726))</f>
        <v>0.0325</v>
      </c>
      <c r="H728" s="6">
        <v>39995</v>
      </c>
      <c r="I728" s="6"/>
      <c r="J728" s="116">
        <f>AVERAGE(C716:C727)</f>
        <v>0.03889166666666666</v>
      </c>
      <c r="K728" s="60" t="s">
        <v>178</v>
      </c>
      <c r="L728" s="3" t="str">
        <f aca="true" t="shared" si="25" ref="L728:L762">IF(K728=0,L727,RIGHT(K728,5))</f>
        <v> 3.25</v>
      </c>
    </row>
    <row r="729" spans="1:12" ht="15">
      <c r="A729" s="45">
        <f t="shared" si="22"/>
        <v>40045</v>
      </c>
      <c r="B729" s="46">
        <v>40045</v>
      </c>
      <c r="C729" s="65">
        <f t="shared" si="21"/>
        <v>0.0325</v>
      </c>
      <c r="E729" s="3" t="str">
        <f t="shared" si="23"/>
        <v>3Q2009</v>
      </c>
      <c r="F729" s="49">
        <f>+F728</f>
        <v>0.0325</v>
      </c>
      <c r="H729" s="6">
        <v>40026</v>
      </c>
      <c r="I729" s="6"/>
      <c r="J729" s="116">
        <f aca="true" t="shared" si="26" ref="J729:J762">AVERAGE(C717:C728)</f>
        <v>0.03743333333333332</v>
      </c>
      <c r="K729" s="60" t="s">
        <v>182</v>
      </c>
      <c r="L729" s="3" t="str">
        <f t="shared" si="25"/>
        <v> 3.25</v>
      </c>
    </row>
    <row r="730" spans="1:12" ht="15">
      <c r="A730" s="39">
        <f t="shared" si="22"/>
        <v>40076</v>
      </c>
      <c r="B730" s="40">
        <v>40076</v>
      </c>
      <c r="C730" s="65">
        <f t="shared" si="21"/>
        <v>0.0325</v>
      </c>
      <c r="E730" s="3" t="str">
        <f t="shared" si="23"/>
        <v>3Q2009</v>
      </c>
      <c r="F730" s="49">
        <f>+F729</f>
        <v>0.0325</v>
      </c>
      <c r="H730" s="6">
        <v>40057</v>
      </c>
      <c r="I730" s="6"/>
      <c r="J730" s="116">
        <f t="shared" si="26"/>
        <v>0.035974999999999986</v>
      </c>
      <c r="K730" s="60" t="s">
        <v>185</v>
      </c>
      <c r="L730" s="3" t="str">
        <f t="shared" si="25"/>
        <v> 3.25</v>
      </c>
    </row>
    <row r="731" spans="1:12" ht="15">
      <c r="A731" s="39">
        <f t="shared" si="22"/>
        <v>40106</v>
      </c>
      <c r="B731" s="40">
        <v>40106</v>
      </c>
      <c r="C731" s="65">
        <f t="shared" si="21"/>
        <v>0.0325</v>
      </c>
      <c r="E731" s="3" t="str">
        <f>IF(MONTH(B731)&lt;4,"1",IF(MONTH(B731)&lt;7,"2",IF(MONTH(B731)&lt;10,"3","4")))&amp;"Q"&amp;YEAR(B731)</f>
        <v>4Q2009</v>
      </c>
      <c r="F731" s="49">
        <f>IF(COUNTIF(C727:C729,"&gt;0")&lt;3,"N/A",AVERAGE(C727:C729))</f>
        <v>0.0325</v>
      </c>
      <c r="H731" s="6">
        <v>40087</v>
      </c>
      <c r="I731" s="6"/>
      <c r="J731" s="116">
        <f t="shared" si="26"/>
        <v>0.03451666666666666</v>
      </c>
      <c r="K731" s="60" t="s">
        <v>186</v>
      </c>
      <c r="L731" s="3" t="str">
        <f t="shared" si="25"/>
        <v> 3.25</v>
      </c>
    </row>
    <row r="732" spans="1:12" ht="15">
      <c r="A732" s="45">
        <f t="shared" si="22"/>
        <v>40137</v>
      </c>
      <c r="B732" s="46">
        <v>40137</v>
      </c>
      <c r="C732" s="65">
        <f t="shared" si="21"/>
        <v>0.0325</v>
      </c>
      <c r="E732" s="3" t="str">
        <f>IF(MONTH(B732)&lt;4,"1",IF(MONTH(B732)&lt;7,"2",IF(MONTH(B732)&lt;10,"3","4")))&amp;"Q"&amp;YEAR(B732)</f>
        <v>4Q2009</v>
      </c>
      <c r="F732" s="49">
        <f>+F731</f>
        <v>0.0325</v>
      </c>
      <c r="H732" s="6">
        <v>40118</v>
      </c>
      <c r="I732" s="6"/>
      <c r="J732" s="116">
        <f t="shared" si="26"/>
        <v>0.03342499999999999</v>
      </c>
      <c r="K732" s="60" t="s">
        <v>187</v>
      </c>
      <c r="L732" s="3" t="str">
        <f t="shared" si="25"/>
        <v> 3.25</v>
      </c>
    </row>
    <row r="733" spans="1:12" ht="15">
      <c r="A733" s="39">
        <f t="shared" si="22"/>
        <v>40167</v>
      </c>
      <c r="B733" s="40">
        <v>40167</v>
      </c>
      <c r="C733" s="65">
        <f t="shared" si="21"/>
        <v>0.0325</v>
      </c>
      <c r="E733" s="3" t="str">
        <f>IF(MONTH(B733)&lt;4,"1",IF(MONTH(B733)&lt;7,"2",IF(MONTH(B733)&lt;10,"3","4")))&amp;"Q"&amp;YEAR(B733)</f>
        <v>4Q2009</v>
      </c>
      <c r="F733" s="49">
        <f>+F732</f>
        <v>0.0325</v>
      </c>
      <c r="H733" s="6">
        <v>40148</v>
      </c>
      <c r="I733" s="6"/>
      <c r="J733" s="116">
        <f t="shared" si="26"/>
        <v>0.032799999999999996</v>
      </c>
      <c r="K733" s="60" t="s">
        <v>188</v>
      </c>
      <c r="L733" s="3" t="str">
        <f t="shared" si="25"/>
        <v> 3.25</v>
      </c>
    </row>
    <row r="734" spans="1:12" ht="15">
      <c r="A734" s="39">
        <f t="shared" si="22"/>
        <v>40198</v>
      </c>
      <c r="B734" s="40">
        <v>40198</v>
      </c>
      <c r="C734" s="65">
        <f t="shared" si="21"/>
        <v>0.0325</v>
      </c>
      <c r="E734" s="66" t="str">
        <f t="shared" si="23"/>
        <v>1Q2010</v>
      </c>
      <c r="F734" s="49">
        <f>IF(COUNTIF(C730:C732,"&gt;0")&lt;3,"N/A",AVERAGE(C730:C732))</f>
        <v>0.0325</v>
      </c>
      <c r="H734" s="6">
        <v>40179</v>
      </c>
      <c r="I734" s="6"/>
      <c r="J734" s="116">
        <f t="shared" si="26"/>
        <v>0.032499999999999994</v>
      </c>
      <c r="K734" s="60" t="s">
        <v>189</v>
      </c>
      <c r="L734" s="3" t="str">
        <f t="shared" si="25"/>
        <v> 3.25</v>
      </c>
    </row>
    <row r="735" spans="1:12" ht="15">
      <c r="A735" s="45">
        <f t="shared" si="22"/>
        <v>40229</v>
      </c>
      <c r="B735" s="46">
        <v>40229</v>
      </c>
      <c r="C735" s="65">
        <f t="shared" si="21"/>
        <v>0.0325</v>
      </c>
      <c r="E735" s="66" t="str">
        <f t="shared" si="23"/>
        <v>1Q2010</v>
      </c>
      <c r="F735" s="49">
        <f>+F734</f>
        <v>0.0325</v>
      </c>
      <c r="H735" s="6">
        <v>40210</v>
      </c>
      <c r="I735" s="6"/>
      <c r="J735" s="116">
        <f t="shared" si="26"/>
        <v>0.032499999999999994</v>
      </c>
      <c r="K735" s="60" t="s">
        <v>190</v>
      </c>
      <c r="L735" s="3" t="str">
        <f t="shared" si="25"/>
        <v> 3.25</v>
      </c>
    </row>
    <row r="736" spans="1:12" ht="15">
      <c r="A736" s="39">
        <f t="shared" si="22"/>
        <v>40257</v>
      </c>
      <c r="B736" s="40">
        <v>40257</v>
      </c>
      <c r="C736" s="65">
        <f t="shared" si="21"/>
        <v>0.0325</v>
      </c>
      <c r="E736" s="66" t="str">
        <f t="shared" si="23"/>
        <v>1Q2010</v>
      </c>
      <c r="F736" s="49">
        <f>+F735</f>
        <v>0.0325</v>
      </c>
      <c r="H736" s="6">
        <v>40238</v>
      </c>
      <c r="I736" s="6"/>
      <c r="J736" s="116">
        <f t="shared" si="26"/>
        <v>0.032499999999999994</v>
      </c>
      <c r="K736" s="60" t="s">
        <v>191</v>
      </c>
      <c r="L736" s="3" t="str">
        <f t="shared" si="25"/>
        <v> 3.25</v>
      </c>
    </row>
    <row r="737" spans="1:12" ht="15">
      <c r="A737" s="39">
        <f t="shared" si="22"/>
        <v>40288</v>
      </c>
      <c r="B737" s="40">
        <v>40288</v>
      </c>
      <c r="C737" s="65">
        <f t="shared" si="21"/>
        <v>0.0325</v>
      </c>
      <c r="E737" s="66" t="str">
        <f t="shared" si="23"/>
        <v>2Q2010</v>
      </c>
      <c r="F737" s="49">
        <f>IF(COUNTIF(C733:C735,"&gt;0")&lt;3,"N/A",AVERAGE(C733:C735))</f>
        <v>0.0325</v>
      </c>
      <c r="H737" s="6">
        <v>40269</v>
      </c>
      <c r="I737" s="6"/>
      <c r="J737" s="116">
        <f t="shared" si="26"/>
        <v>0.032499999999999994</v>
      </c>
      <c r="K737" s="60" t="s">
        <v>192</v>
      </c>
      <c r="L737" s="3" t="str">
        <f t="shared" si="25"/>
        <v> 3.25</v>
      </c>
    </row>
    <row r="738" spans="1:12" ht="15">
      <c r="A738" s="45">
        <f t="shared" si="22"/>
        <v>40318</v>
      </c>
      <c r="B738" s="46">
        <v>40318</v>
      </c>
      <c r="C738" s="65">
        <f t="shared" si="21"/>
        <v>0.0325</v>
      </c>
      <c r="E738" s="66" t="str">
        <f t="shared" si="23"/>
        <v>2Q2010</v>
      </c>
      <c r="F738" s="49">
        <f>+F737</f>
        <v>0.0325</v>
      </c>
      <c r="H738" s="6">
        <v>40299</v>
      </c>
      <c r="I738" s="6"/>
      <c r="J738" s="116">
        <f t="shared" si="26"/>
        <v>0.032499999999999994</v>
      </c>
      <c r="K738" s="258" t="s">
        <v>212</v>
      </c>
      <c r="L738" s="3" t="str">
        <f t="shared" si="25"/>
        <v> 3.25</v>
      </c>
    </row>
    <row r="739" spans="1:12" ht="15">
      <c r="A739" s="39">
        <f t="shared" si="22"/>
        <v>40349</v>
      </c>
      <c r="B739" s="40">
        <v>40349</v>
      </c>
      <c r="C739" s="65">
        <f t="shared" si="21"/>
        <v>0.0325</v>
      </c>
      <c r="E739" s="66" t="str">
        <f t="shared" si="23"/>
        <v>2Q2010</v>
      </c>
      <c r="F739" s="49">
        <f>+F738</f>
        <v>0.0325</v>
      </c>
      <c r="H739" s="6">
        <v>40330</v>
      </c>
      <c r="I739" s="6"/>
      <c r="J739" s="116">
        <f t="shared" si="26"/>
        <v>0.032499999999999994</v>
      </c>
      <c r="K739" s="258" t="s">
        <v>213</v>
      </c>
      <c r="L739" s="3" t="str">
        <f t="shared" si="25"/>
        <v> 3.25</v>
      </c>
    </row>
    <row r="740" spans="1:12" ht="15">
      <c r="A740" s="39">
        <f t="shared" si="22"/>
        <v>40379</v>
      </c>
      <c r="B740" s="40">
        <v>40379</v>
      </c>
      <c r="C740" s="65">
        <f t="shared" si="21"/>
        <v>0.0325</v>
      </c>
      <c r="E740" s="66" t="str">
        <f t="shared" si="23"/>
        <v>3Q2010</v>
      </c>
      <c r="F740" s="49">
        <f>IF(COUNTIF(C736:C738,"&gt;0")&lt;3,"N/A",AVERAGE(C736:C738))</f>
        <v>0.0325</v>
      </c>
      <c r="H740" s="6">
        <v>40360</v>
      </c>
      <c r="I740" s="6"/>
      <c r="J740" s="116">
        <f t="shared" si="26"/>
        <v>0.032499999999999994</v>
      </c>
      <c r="K740" s="258" t="s">
        <v>214</v>
      </c>
      <c r="L740" s="3" t="str">
        <f t="shared" si="25"/>
        <v> 3.25</v>
      </c>
    </row>
    <row r="741" spans="1:12" ht="15">
      <c r="A741" s="45">
        <f t="shared" si="22"/>
        <v>40410</v>
      </c>
      <c r="B741" s="46">
        <v>40410</v>
      </c>
      <c r="C741" s="65">
        <f t="shared" si="21"/>
        <v>0.0325</v>
      </c>
      <c r="E741" s="66" t="str">
        <f t="shared" si="23"/>
        <v>3Q2010</v>
      </c>
      <c r="F741" s="49">
        <f>+F740</f>
        <v>0.0325</v>
      </c>
      <c r="H741" s="6">
        <v>40391</v>
      </c>
      <c r="I741" s="6"/>
      <c r="J741" s="116">
        <f t="shared" si="26"/>
        <v>0.032499999999999994</v>
      </c>
      <c r="K741" s="258" t="s">
        <v>215</v>
      </c>
      <c r="L741" s="3" t="str">
        <f t="shared" si="25"/>
        <v> 3.25</v>
      </c>
    </row>
    <row r="742" spans="1:12" ht="15">
      <c r="A742" s="39">
        <f t="shared" si="22"/>
        <v>40441</v>
      </c>
      <c r="B742" s="40">
        <v>40441</v>
      </c>
      <c r="C742" s="65">
        <f t="shared" si="21"/>
        <v>0.0325</v>
      </c>
      <c r="E742" s="66" t="str">
        <f t="shared" si="23"/>
        <v>3Q2010</v>
      </c>
      <c r="F742" s="49">
        <f>+F741</f>
        <v>0.0325</v>
      </c>
      <c r="H742" s="6">
        <v>40422</v>
      </c>
      <c r="I742" s="6"/>
      <c r="J742" s="116">
        <f t="shared" si="26"/>
        <v>0.032499999999999994</v>
      </c>
      <c r="K742" s="258" t="s">
        <v>216</v>
      </c>
      <c r="L742" s="3" t="str">
        <f t="shared" si="25"/>
        <v> 3.25</v>
      </c>
    </row>
    <row r="743" spans="1:12" ht="15">
      <c r="A743" s="39">
        <f t="shared" si="22"/>
        <v>40471</v>
      </c>
      <c r="B743" s="40">
        <v>40471</v>
      </c>
      <c r="C743" s="65">
        <f t="shared" si="21"/>
        <v>0.0325</v>
      </c>
      <c r="E743" s="66" t="str">
        <f t="shared" si="23"/>
        <v>4Q2010</v>
      </c>
      <c r="F743" s="49">
        <f>IF(COUNTIF(C739:C741,"&gt;0")&lt;3,"N/A",AVERAGE(C739:C741))</f>
        <v>0.0325</v>
      </c>
      <c r="H743" s="6">
        <v>40452</v>
      </c>
      <c r="I743" s="6"/>
      <c r="J743" s="116">
        <f t="shared" si="26"/>
        <v>0.032499999999999994</v>
      </c>
      <c r="K743" s="258" t="s">
        <v>243</v>
      </c>
      <c r="L743" s="3" t="str">
        <f t="shared" si="25"/>
        <v> 3.25</v>
      </c>
    </row>
    <row r="744" spans="1:12" ht="15">
      <c r="A744" s="45">
        <f t="shared" si="22"/>
        <v>40502</v>
      </c>
      <c r="B744" s="46">
        <v>40502</v>
      </c>
      <c r="C744" s="65">
        <f t="shared" si="21"/>
        <v>0.0325</v>
      </c>
      <c r="E744" s="66" t="str">
        <f t="shared" si="23"/>
        <v>4Q2010</v>
      </c>
      <c r="F744" s="49">
        <f>+F743</f>
        <v>0.0325</v>
      </c>
      <c r="H744" s="6">
        <v>40483</v>
      </c>
      <c r="I744" s="6"/>
      <c r="J744" s="116">
        <f t="shared" si="26"/>
        <v>0.032499999999999994</v>
      </c>
      <c r="K744" s="258" t="s">
        <v>244</v>
      </c>
      <c r="L744" s="3" t="str">
        <f t="shared" si="25"/>
        <v> 3.25</v>
      </c>
    </row>
    <row r="745" spans="1:12" ht="15">
      <c r="A745" s="39">
        <f t="shared" si="22"/>
        <v>40532</v>
      </c>
      <c r="B745" s="40">
        <v>40532</v>
      </c>
      <c r="C745" s="65">
        <f aca="true" t="shared" si="27" ref="C745:C783">+L745%</f>
        <v>0.0325</v>
      </c>
      <c r="E745" s="66" t="str">
        <f t="shared" si="23"/>
        <v>4Q2010</v>
      </c>
      <c r="F745" s="49">
        <f>+F744</f>
        <v>0.0325</v>
      </c>
      <c r="H745" s="6">
        <v>40513</v>
      </c>
      <c r="I745" s="6"/>
      <c r="J745" s="116">
        <f t="shared" si="26"/>
        <v>0.032499999999999994</v>
      </c>
      <c r="K745" s="258" t="s">
        <v>245</v>
      </c>
      <c r="L745" s="3" t="str">
        <f t="shared" si="25"/>
        <v> 3.25</v>
      </c>
    </row>
    <row r="746" spans="1:12" ht="15">
      <c r="A746" s="39">
        <f t="shared" si="22"/>
        <v>40563</v>
      </c>
      <c r="B746" s="40">
        <v>40563</v>
      </c>
      <c r="C746" s="65">
        <f t="shared" si="27"/>
        <v>0.0325</v>
      </c>
      <c r="E746" s="66" t="str">
        <f t="shared" si="23"/>
        <v>1Q2011</v>
      </c>
      <c r="F746" s="49">
        <f>IF(COUNTIF(C742:C744,"&gt;0")&lt;3,"N/A",AVERAGE(C742:C744))</f>
        <v>0.0325</v>
      </c>
      <c r="H746" s="6">
        <v>40544</v>
      </c>
      <c r="I746" s="6"/>
      <c r="J746" s="116">
        <f t="shared" si="26"/>
        <v>0.032499999999999994</v>
      </c>
      <c r="K746" s="258" t="s">
        <v>246</v>
      </c>
      <c r="L746" s="3" t="str">
        <f t="shared" si="25"/>
        <v> 3.25</v>
      </c>
    </row>
    <row r="747" spans="1:12" ht="15">
      <c r="A747" s="45">
        <f t="shared" si="22"/>
        <v>40594</v>
      </c>
      <c r="B747" s="46">
        <v>40594</v>
      </c>
      <c r="C747" s="65">
        <f t="shared" si="27"/>
        <v>0.0325</v>
      </c>
      <c r="E747" s="66" t="str">
        <f t="shared" si="23"/>
        <v>1Q2011</v>
      </c>
      <c r="F747" s="49">
        <f>+F746</f>
        <v>0.0325</v>
      </c>
      <c r="H747" s="6">
        <v>40575</v>
      </c>
      <c r="I747" s="6"/>
      <c r="J747" s="116">
        <f t="shared" si="26"/>
        <v>0.032499999999999994</v>
      </c>
      <c r="K747" s="258" t="s">
        <v>247</v>
      </c>
      <c r="L747" s="3" t="str">
        <f t="shared" si="25"/>
        <v> 3.25</v>
      </c>
    </row>
    <row r="748" spans="1:12" ht="15">
      <c r="A748" s="39">
        <f t="shared" si="22"/>
        <v>40622</v>
      </c>
      <c r="B748" s="40">
        <v>40622</v>
      </c>
      <c r="C748" s="65">
        <f t="shared" si="27"/>
        <v>0.0325</v>
      </c>
      <c r="E748" s="66" t="str">
        <f t="shared" si="23"/>
        <v>1Q2011</v>
      </c>
      <c r="F748" s="49">
        <f>+F747</f>
        <v>0.0325</v>
      </c>
      <c r="H748" s="6">
        <v>40603</v>
      </c>
      <c r="I748" s="6"/>
      <c r="J748" s="116">
        <f t="shared" si="26"/>
        <v>0.032499999999999994</v>
      </c>
      <c r="K748" s="258" t="s">
        <v>248</v>
      </c>
      <c r="L748" s="3" t="str">
        <f t="shared" si="25"/>
        <v> 3.25</v>
      </c>
    </row>
    <row r="749" spans="1:12" ht="15">
      <c r="A749" s="39">
        <f t="shared" si="22"/>
        <v>40653</v>
      </c>
      <c r="B749" s="40">
        <v>40653</v>
      </c>
      <c r="C749" s="65">
        <f t="shared" si="27"/>
        <v>0.0325</v>
      </c>
      <c r="E749" s="66" t="str">
        <f t="shared" si="23"/>
        <v>2Q2011</v>
      </c>
      <c r="F749" s="49">
        <f>IF(COUNTIF(C745:C747,"&gt;0")&lt;3,"N/A",AVERAGE(C745:C747))</f>
        <v>0.0325</v>
      </c>
      <c r="H749" s="6">
        <v>40634</v>
      </c>
      <c r="I749" s="6"/>
      <c r="J749" s="116">
        <f t="shared" si="26"/>
        <v>0.032499999999999994</v>
      </c>
      <c r="K749" s="258" t="s">
        <v>249</v>
      </c>
      <c r="L749" s="3" t="str">
        <f t="shared" si="25"/>
        <v> 3.25</v>
      </c>
    </row>
    <row r="750" spans="1:12" ht="15">
      <c r="A750" s="45">
        <f t="shared" si="22"/>
        <v>40683</v>
      </c>
      <c r="B750" s="46">
        <v>40683</v>
      </c>
      <c r="C750" s="65">
        <f t="shared" si="27"/>
        <v>0.0325</v>
      </c>
      <c r="E750" s="66" t="str">
        <f t="shared" si="23"/>
        <v>2Q2011</v>
      </c>
      <c r="F750" s="49">
        <f>+F749</f>
        <v>0.0325</v>
      </c>
      <c r="H750" s="6">
        <v>40664</v>
      </c>
      <c r="I750" s="6"/>
      <c r="J750" s="116">
        <f t="shared" si="26"/>
        <v>0.032499999999999994</v>
      </c>
      <c r="K750" s="258" t="s">
        <v>250</v>
      </c>
      <c r="L750" s="3" t="str">
        <f t="shared" si="25"/>
        <v> 3.25</v>
      </c>
    </row>
    <row r="751" spans="1:12" ht="15">
      <c r="A751" s="39">
        <f t="shared" si="22"/>
        <v>40714</v>
      </c>
      <c r="B751" s="40">
        <v>40714</v>
      </c>
      <c r="C751" s="65">
        <f t="shared" si="27"/>
        <v>0.0325</v>
      </c>
      <c r="E751" s="66" t="str">
        <f t="shared" si="23"/>
        <v>2Q2011</v>
      </c>
      <c r="F751" s="49">
        <f>+F750</f>
        <v>0.0325</v>
      </c>
      <c r="H751" s="6">
        <v>40695</v>
      </c>
      <c r="I751" s="6"/>
      <c r="J751" s="116">
        <f t="shared" si="26"/>
        <v>0.032499999999999994</v>
      </c>
      <c r="K751" s="258" t="s">
        <v>251</v>
      </c>
      <c r="L751" s="3" t="str">
        <f t="shared" si="25"/>
        <v> 3.25</v>
      </c>
    </row>
    <row r="752" spans="1:12" ht="15">
      <c r="A752" s="39">
        <f t="shared" si="22"/>
        <v>40744</v>
      </c>
      <c r="B752" s="40">
        <v>40744</v>
      </c>
      <c r="C752" s="65">
        <f t="shared" si="27"/>
        <v>0.0325</v>
      </c>
      <c r="E752" s="66" t="str">
        <f t="shared" si="23"/>
        <v>3Q2011</v>
      </c>
      <c r="F752" s="49">
        <f>IF(COUNTIF(C748:C750,"&gt;0")&lt;3,"N/A",AVERAGE(C748:C750))</f>
        <v>0.0325</v>
      </c>
      <c r="H752" s="6">
        <v>40725</v>
      </c>
      <c r="I752" s="6"/>
      <c r="J752" s="116">
        <f t="shared" si="26"/>
        <v>0.032499999999999994</v>
      </c>
      <c r="K752" s="258" t="s">
        <v>252</v>
      </c>
      <c r="L752" s="3" t="str">
        <f t="shared" si="25"/>
        <v> 3.25</v>
      </c>
    </row>
    <row r="753" spans="1:12" ht="15">
      <c r="A753" s="45">
        <f t="shared" si="22"/>
        <v>40775</v>
      </c>
      <c r="B753" s="46">
        <v>40775</v>
      </c>
      <c r="C753" s="65">
        <f t="shared" si="27"/>
        <v>0.0325</v>
      </c>
      <c r="E753" s="3" t="str">
        <f t="shared" si="23"/>
        <v>3Q2011</v>
      </c>
      <c r="F753" s="49">
        <f>+F752</f>
        <v>0.0325</v>
      </c>
      <c r="H753" s="6">
        <v>40756</v>
      </c>
      <c r="I753" s="6"/>
      <c r="J753" s="116">
        <f t="shared" si="26"/>
        <v>0.032499999999999994</v>
      </c>
      <c r="K753" s="258" t="s">
        <v>253</v>
      </c>
      <c r="L753" s="3" t="str">
        <f t="shared" si="25"/>
        <v> 3.25</v>
      </c>
    </row>
    <row r="754" spans="1:12" ht="15">
      <c r="A754" s="39">
        <f t="shared" si="22"/>
        <v>40806</v>
      </c>
      <c r="B754" s="40">
        <v>40806</v>
      </c>
      <c r="C754" s="65">
        <f t="shared" si="27"/>
        <v>0.0325</v>
      </c>
      <c r="E754" s="3" t="str">
        <f t="shared" si="23"/>
        <v>3Q2011</v>
      </c>
      <c r="F754" s="49">
        <f>+F753</f>
        <v>0.0325</v>
      </c>
      <c r="H754" s="6">
        <v>40787</v>
      </c>
      <c r="I754" s="6"/>
      <c r="J754" s="116">
        <f t="shared" si="26"/>
        <v>0.032499999999999994</v>
      </c>
      <c r="K754" s="258" t="s">
        <v>254</v>
      </c>
      <c r="L754" s="3" t="str">
        <f t="shared" si="25"/>
        <v> 3.25</v>
      </c>
    </row>
    <row r="755" spans="1:12" ht="15">
      <c r="A755" s="39">
        <f t="shared" si="22"/>
        <v>40836</v>
      </c>
      <c r="B755" s="40">
        <v>40836</v>
      </c>
      <c r="C755" s="65">
        <f t="shared" si="27"/>
        <v>0.0325</v>
      </c>
      <c r="E755" s="3" t="str">
        <f t="shared" si="23"/>
        <v>4Q2011</v>
      </c>
      <c r="F755" s="49">
        <f>IF(COUNTIF(C751:C753,"&gt;0")&lt;3,"N/A",AVERAGE(C751:C753))</f>
        <v>0.0325</v>
      </c>
      <c r="H755" s="6">
        <v>40817</v>
      </c>
      <c r="J755" s="116">
        <f t="shared" si="26"/>
        <v>0.032499999999999994</v>
      </c>
      <c r="K755" s="258" t="s">
        <v>255</v>
      </c>
      <c r="L755" s="3" t="str">
        <f t="shared" si="25"/>
        <v> 3.25</v>
      </c>
    </row>
    <row r="756" spans="1:12" ht="15">
      <c r="A756" s="45">
        <f t="shared" si="22"/>
        <v>40867</v>
      </c>
      <c r="B756" s="46">
        <v>40867</v>
      </c>
      <c r="C756" s="65">
        <f t="shared" si="27"/>
        <v>0.0325</v>
      </c>
      <c r="E756" s="3" t="str">
        <f t="shared" si="23"/>
        <v>4Q2011</v>
      </c>
      <c r="F756" s="49">
        <f>+F755</f>
        <v>0.0325</v>
      </c>
      <c r="H756" s="6">
        <v>40848</v>
      </c>
      <c r="J756" s="116">
        <f t="shared" si="26"/>
        <v>0.032499999999999994</v>
      </c>
      <c r="K756" s="258" t="s">
        <v>256</v>
      </c>
      <c r="L756" s="3" t="str">
        <f t="shared" si="25"/>
        <v> 3.25</v>
      </c>
    </row>
    <row r="757" spans="1:12" ht="15">
      <c r="A757" s="39">
        <f t="shared" si="22"/>
        <v>40897</v>
      </c>
      <c r="B757" s="40">
        <v>40897</v>
      </c>
      <c r="C757" s="65">
        <f t="shared" si="27"/>
        <v>0.0325</v>
      </c>
      <c r="E757" s="3" t="str">
        <f t="shared" si="23"/>
        <v>4Q2011</v>
      </c>
      <c r="F757" s="49">
        <f>+F756</f>
        <v>0.0325</v>
      </c>
      <c r="H757" s="6">
        <v>40878</v>
      </c>
      <c r="J757" s="116">
        <f t="shared" si="26"/>
        <v>0.032499999999999994</v>
      </c>
      <c r="K757" s="258" t="s">
        <v>257</v>
      </c>
      <c r="L757" s="3" t="str">
        <f t="shared" si="25"/>
        <v> 3.25</v>
      </c>
    </row>
    <row r="758" spans="1:12" ht="15">
      <c r="A758" s="39">
        <f t="shared" si="22"/>
        <v>40928</v>
      </c>
      <c r="B758" s="40">
        <v>40928</v>
      </c>
      <c r="C758" s="65">
        <f t="shared" si="27"/>
        <v>0.0325</v>
      </c>
      <c r="E758" s="3" t="str">
        <f t="shared" si="23"/>
        <v>1Q2012</v>
      </c>
      <c r="F758" s="49">
        <f>IF(COUNTIF(C754:C756,"&gt;0")&lt;3,"N/A",AVERAGE(C754:C756))</f>
        <v>0.0325</v>
      </c>
      <c r="H758" s="6">
        <v>40909</v>
      </c>
      <c r="J758" s="116">
        <f t="shared" si="26"/>
        <v>0.032499999999999994</v>
      </c>
      <c r="K758" s="258" t="s">
        <v>258</v>
      </c>
      <c r="L758" s="3" t="str">
        <f t="shared" si="25"/>
        <v> 3.25</v>
      </c>
    </row>
    <row r="759" spans="1:12" ht="15">
      <c r="A759" s="45">
        <f t="shared" si="22"/>
        <v>40959</v>
      </c>
      <c r="B759" s="46">
        <v>40959</v>
      </c>
      <c r="C759" s="65">
        <f t="shared" si="27"/>
        <v>0.0325</v>
      </c>
      <c r="E759" s="3" t="str">
        <f t="shared" si="23"/>
        <v>1Q2012</v>
      </c>
      <c r="F759" s="49">
        <f>+F758</f>
        <v>0.0325</v>
      </c>
      <c r="H759" s="6">
        <v>40940</v>
      </c>
      <c r="J759" s="116">
        <f t="shared" si="26"/>
        <v>0.032499999999999994</v>
      </c>
      <c r="K759" s="258" t="s">
        <v>259</v>
      </c>
      <c r="L759" s="3" t="str">
        <f t="shared" si="25"/>
        <v> 3.25</v>
      </c>
    </row>
    <row r="760" spans="1:14" ht="15">
      <c r="A760" s="39">
        <f t="shared" si="22"/>
        <v>40988</v>
      </c>
      <c r="B760" s="40">
        <v>40988</v>
      </c>
      <c r="C760" s="65">
        <f t="shared" si="27"/>
        <v>0.0325</v>
      </c>
      <c r="E760" s="3" t="str">
        <f t="shared" si="23"/>
        <v>1Q2012</v>
      </c>
      <c r="F760" s="49">
        <f>+F759</f>
        <v>0.0325</v>
      </c>
      <c r="H760" s="6">
        <v>40969</v>
      </c>
      <c r="J760" s="116">
        <f t="shared" si="26"/>
        <v>0.032499999999999994</v>
      </c>
      <c r="K760" s="258" t="s">
        <v>260</v>
      </c>
      <c r="L760" s="3" t="str">
        <f t="shared" si="25"/>
        <v> 3.25</v>
      </c>
      <c r="N760" s="5" t="s">
        <v>122</v>
      </c>
    </row>
    <row r="761" spans="1:14" ht="15">
      <c r="A761" s="39">
        <f t="shared" si="22"/>
        <v>41019</v>
      </c>
      <c r="B761" s="40">
        <v>41019</v>
      </c>
      <c r="C761" s="65">
        <f t="shared" si="27"/>
        <v>0.0325</v>
      </c>
      <c r="E761" s="3" t="str">
        <f t="shared" si="23"/>
        <v>2Q2012</v>
      </c>
      <c r="F761" s="49">
        <f>IF(COUNTIF(C757:C759,"&gt;0")&lt;3,"N/A",AVERAGE(C757:C759))</f>
        <v>0.0325</v>
      </c>
      <c r="H761" s="6">
        <v>41000</v>
      </c>
      <c r="J761" s="116">
        <f t="shared" si="26"/>
        <v>0.032499999999999994</v>
      </c>
      <c r="K761" s="258" t="s">
        <v>261</v>
      </c>
      <c r="L761" s="3" t="str">
        <f t="shared" si="25"/>
        <v> 3.25</v>
      </c>
      <c r="N761" t="s">
        <v>106</v>
      </c>
    </row>
    <row r="762" spans="1:12" ht="15">
      <c r="A762" s="45">
        <f t="shared" si="22"/>
        <v>41049</v>
      </c>
      <c r="B762" s="46">
        <v>41049</v>
      </c>
      <c r="C762" s="65">
        <f t="shared" si="27"/>
        <v>0.0325</v>
      </c>
      <c r="E762" s="3" t="str">
        <f t="shared" si="23"/>
        <v>2Q2012</v>
      </c>
      <c r="F762" s="49">
        <f>+F761</f>
        <v>0.0325</v>
      </c>
      <c r="H762" s="6">
        <v>41030</v>
      </c>
      <c r="J762" s="116">
        <f t="shared" si="26"/>
        <v>0.032499999999999994</v>
      </c>
      <c r="K762" s="258" t="s">
        <v>262</v>
      </c>
      <c r="L762" s="3" t="str">
        <f t="shared" si="25"/>
        <v> 3.25</v>
      </c>
    </row>
    <row r="763" spans="1:14" ht="15">
      <c r="A763" s="39">
        <f t="shared" si="22"/>
        <v>41080</v>
      </c>
      <c r="B763" s="40">
        <v>41080</v>
      </c>
      <c r="C763" s="65">
        <f t="shared" si="27"/>
        <v>0.0325</v>
      </c>
      <c r="E763" s="3" t="str">
        <f t="shared" si="23"/>
        <v>2Q2012</v>
      </c>
      <c r="F763" s="49">
        <f>+F762</f>
        <v>0.0325</v>
      </c>
      <c r="H763" s="6">
        <v>41061</v>
      </c>
      <c r="J763" s="116">
        <f aca="true" t="shared" si="28" ref="J763:J817">AVERAGE(C751:C762)</f>
        <v>0.032499999999999994</v>
      </c>
      <c r="K763" s="258" t="s">
        <v>263</v>
      </c>
      <c r="L763" s="3" t="str">
        <f aca="true" t="shared" si="29" ref="L763:L807">IF(K763=0,L762,RIGHT(K763,5))</f>
        <v> 3.25</v>
      </c>
      <c r="N763" s="5" t="s">
        <v>219</v>
      </c>
    </row>
    <row r="764" spans="1:14" ht="15">
      <c r="A764" s="39">
        <f t="shared" si="22"/>
        <v>41110</v>
      </c>
      <c r="B764" s="40">
        <v>41110</v>
      </c>
      <c r="C764" s="65">
        <f t="shared" si="27"/>
        <v>0.0325</v>
      </c>
      <c r="E764" s="3" t="str">
        <f t="shared" si="23"/>
        <v>3Q2012</v>
      </c>
      <c r="F764" s="49">
        <f>IF(COUNTIF(C760:C762,"&gt;0")&lt;3,"N/A",AVERAGE(C760:C762))</f>
        <v>0.0325</v>
      </c>
      <c r="H764" s="6">
        <v>41091</v>
      </c>
      <c r="J764" s="116">
        <f t="shared" si="28"/>
        <v>0.032499999999999994</v>
      </c>
      <c r="K764" s="258" t="s">
        <v>264</v>
      </c>
      <c r="L764" s="3" t="str">
        <f t="shared" si="29"/>
        <v> 3.25</v>
      </c>
      <c r="N764" s="25" t="s">
        <v>101</v>
      </c>
    </row>
    <row r="765" spans="1:12" ht="15">
      <c r="A765" s="45">
        <f t="shared" si="22"/>
        <v>41141</v>
      </c>
      <c r="B765" s="46">
        <v>41141</v>
      </c>
      <c r="C765" s="65">
        <f t="shared" si="27"/>
        <v>0.0325</v>
      </c>
      <c r="E765" s="3" t="str">
        <f t="shared" si="23"/>
        <v>3Q2012</v>
      </c>
      <c r="F765" s="49">
        <f>+F764</f>
        <v>0.0325</v>
      </c>
      <c r="H765" s="6">
        <v>41122</v>
      </c>
      <c r="J765" s="116">
        <f t="shared" si="28"/>
        <v>0.032499999999999994</v>
      </c>
      <c r="K765" s="258" t="s">
        <v>265</v>
      </c>
      <c r="L765" s="3" t="str">
        <f t="shared" si="29"/>
        <v> 3.25</v>
      </c>
    </row>
    <row r="766" spans="1:14" ht="15">
      <c r="A766" s="39">
        <f t="shared" si="22"/>
        <v>41172</v>
      </c>
      <c r="B766" s="40">
        <v>41172</v>
      </c>
      <c r="C766" s="65">
        <f t="shared" si="27"/>
        <v>0.0325</v>
      </c>
      <c r="E766" s="3" t="str">
        <f t="shared" si="23"/>
        <v>3Q2012</v>
      </c>
      <c r="F766" s="49">
        <f>+F765</f>
        <v>0.0325</v>
      </c>
      <c r="H766" s="6">
        <v>41153</v>
      </c>
      <c r="J766" s="116">
        <f t="shared" si="28"/>
        <v>0.032499999999999994</v>
      </c>
      <c r="K766" s="258" t="s">
        <v>266</v>
      </c>
      <c r="L766" s="3" t="str">
        <f t="shared" si="29"/>
        <v> 3.25</v>
      </c>
      <c r="N766" s="1" t="s">
        <v>102</v>
      </c>
    </row>
    <row r="767" spans="1:14" ht="15">
      <c r="A767" s="39">
        <f t="shared" si="22"/>
        <v>41202</v>
      </c>
      <c r="B767" s="40">
        <v>41202</v>
      </c>
      <c r="C767" s="65">
        <f t="shared" si="27"/>
        <v>0.0325</v>
      </c>
      <c r="E767" s="3" t="str">
        <f t="shared" si="23"/>
        <v>4Q2012</v>
      </c>
      <c r="F767" s="49">
        <f>IF(COUNTIF(C763:C765,"&gt;0")&lt;3,"N/A",AVERAGE(C763:C765))</f>
        <v>0.0325</v>
      </c>
      <c r="H767" s="6">
        <v>41183</v>
      </c>
      <c r="J767" s="116">
        <f t="shared" si="28"/>
        <v>0.032499999999999994</v>
      </c>
      <c r="K767" s="258" t="s">
        <v>267</v>
      </c>
      <c r="L767" s="3" t="str">
        <f t="shared" si="29"/>
        <v> 3.25</v>
      </c>
      <c r="N767" t="s">
        <v>105</v>
      </c>
    </row>
    <row r="768" spans="1:12" ht="15">
      <c r="A768" s="45">
        <f t="shared" si="22"/>
        <v>41233</v>
      </c>
      <c r="B768" s="46">
        <v>41233</v>
      </c>
      <c r="C768" s="65">
        <f t="shared" si="27"/>
        <v>0.0325</v>
      </c>
      <c r="E768" s="3" t="str">
        <f t="shared" si="23"/>
        <v>4Q2012</v>
      </c>
      <c r="F768" s="49">
        <f>+F767</f>
        <v>0.0325</v>
      </c>
      <c r="H768" s="6">
        <v>41214</v>
      </c>
      <c r="J768" s="116">
        <f t="shared" si="28"/>
        <v>0.032499999999999994</v>
      </c>
      <c r="K768" s="258" t="s">
        <v>267</v>
      </c>
      <c r="L768" s="3" t="str">
        <f t="shared" si="29"/>
        <v> 3.25</v>
      </c>
    </row>
    <row r="769" spans="1:18" ht="15">
      <c r="A769" s="39">
        <f t="shared" si="22"/>
        <v>41263</v>
      </c>
      <c r="B769" s="40">
        <v>41263</v>
      </c>
      <c r="C769" s="65">
        <f t="shared" si="27"/>
        <v>0.0325</v>
      </c>
      <c r="E769" s="3" t="str">
        <f t="shared" si="23"/>
        <v>4Q2012</v>
      </c>
      <c r="F769" s="49">
        <f>+F768</f>
        <v>0.0325</v>
      </c>
      <c r="H769" s="6">
        <v>41244</v>
      </c>
      <c r="J769" s="116">
        <f t="shared" si="28"/>
        <v>0.032499999999999994</v>
      </c>
      <c r="K769" s="258" t="s">
        <v>268</v>
      </c>
      <c r="L769" s="3" t="str">
        <f t="shared" si="29"/>
        <v> 3.25</v>
      </c>
      <c r="N769" s="338" t="s">
        <v>112</v>
      </c>
      <c r="O769" s="338"/>
      <c r="P769" s="338"/>
      <c r="Q769" s="338"/>
      <c r="R769" s="338"/>
    </row>
    <row r="770" spans="1:12" ht="15">
      <c r="A770" s="39">
        <f t="shared" si="22"/>
        <v>41294</v>
      </c>
      <c r="B770" s="40">
        <v>41294</v>
      </c>
      <c r="C770" s="65">
        <f t="shared" si="27"/>
        <v>0.0325</v>
      </c>
      <c r="E770" s="3" t="str">
        <f t="shared" si="23"/>
        <v>1Q2013</v>
      </c>
      <c r="F770" s="49">
        <f>IF(COUNTIF(C766:C768,"&gt;0")&lt;3,"N/A",AVERAGE(C766:C768))</f>
        <v>0.0325</v>
      </c>
      <c r="H770" s="6">
        <v>41275</v>
      </c>
      <c r="J770" s="116">
        <f t="shared" si="28"/>
        <v>0.032499999999999994</v>
      </c>
      <c r="K770" s="258" t="s">
        <v>269</v>
      </c>
      <c r="L770" s="3" t="str">
        <f t="shared" si="29"/>
        <v> 3.25</v>
      </c>
    </row>
    <row r="771" spans="1:12" ht="15">
      <c r="A771" s="45">
        <f t="shared" si="22"/>
        <v>41325</v>
      </c>
      <c r="B771" s="46">
        <v>41325</v>
      </c>
      <c r="C771" s="65">
        <f t="shared" si="27"/>
        <v>0.0325</v>
      </c>
      <c r="E771" s="3" t="str">
        <f t="shared" si="23"/>
        <v>1Q2013</v>
      </c>
      <c r="F771" s="49">
        <f>+F770</f>
        <v>0.0325</v>
      </c>
      <c r="H771" s="6">
        <v>41306</v>
      </c>
      <c r="J771" s="116">
        <f t="shared" si="28"/>
        <v>0.032499999999999994</v>
      </c>
      <c r="K771" s="258" t="s">
        <v>270</v>
      </c>
      <c r="L771" s="3" t="str">
        <f t="shared" si="29"/>
        <v> 3.25</v>
      </c>
    </row>
    <row r="772" spans="1:12" ht="15">
      <c r="A772" s="39">
        <f t="shared" si="22"/>
        <v>41353</v>
      </c>
      <c r="B772" s="40">
        <v>41353</v>
      </c>
      <c r="C772" s="65">
        <f t="shared" si="27"/>
        <v>0.0325</v>
      </c>
      <c r="E772" s="3" t="str">
        <f t="shared" si="23"/>
        <v>1Q2013</v>
      </c>
      <c r="F772" s="49">
        <f>+F771</f>
        <v>0.0325</v>
      </c>
      <c r="H772" s="6">
        <v>41334</v>
      </c>
      <c r="J772" s="116">
        <f t="shared" si="28"/>
        <v>0.032499999999999994</v>
      </c>
      <c r="K772" s="258" t="s">
        <v>271</v>
      </c>
      <c r="L772" s="3" t="str">
        <f t="shared" si="29"/>
        <v> 3.25</v>
      </c>
    </row>
    <row r="773" spans="1:14" ht="15">
      <c r="A773" s="39">
        <f aca="true" t="shared" si="30" ref="A773:A836">+B773</f>
        <v>41384</v>
      </c>
      <c r="B773" s="40">
        <v>41384</v>
      </c>
      <c r="C773" s="304">
        <f t="shared" si="27"/>
        <v>0.0325</v>
      </c>
      <c r="E773" s="3" t="str">
        <f t="shared" si="23"/>
        <v>2Q2013</v>
      </c>
      <c r="F773" s="49">
        <f>IF(COUNTIF(C769:C771,"&gt;0")&lt;3,"N/A",AVERAGE(C769:C771))</f>
        <v>0.0325</v>
      </c>
      <c r="H773" s="6">
        <v>41365</v>
      </c>
      <c r="J773" s="116">
        <f t="shared" si="28"/>
        <v>0.032499999999999994</v>
      </c>
      <c r="K773" s="258" t="s">
        <v>272</v>
      </c>
      <c r="L773" s="3" t="str">
        <f t="shared" si="29"/>
        <v> 3.25</v>
      </c>
      <c r="N773" s="259" t="s">
        <v>217</v>
      </c>
    </row>
    <row r="774" spans="1:14" ht="15">
      <c r="A774" s="45">
        <f t="shared" si="30"/>
        <v>41414</v>
      </c>
      <c r="B774" s="46">
        <v>41414</v>
      </c>
      <c r="C774" s="304">
        <f t="shared" si="27"/>
        <v>0.0325</v>
      </c>
      <c r="E774" s="3" t="str">
        <f t="shared" si="23"/>
        <v>2Q2013</v>
      </c>
      <c r="F774" s="49">
        <f>+F773</f>
        <v>0.0325</v>
      </c>
      <c r="H774" s="6">
        <v>41395</v>
      </c>
      <c r="J774" s="116">
        <f t="shared" si="28"/>
        <v>0.032499999999999994</v>
      </c>
      <c r="K774" s="258" t="s">
        <v>273</v>
      </c>
      <c r="L774" s="3" t="str">
        <f t="shared" si="29"/>
        <v> 3.25</v>
      </c>
      <c r="N774" t="s">
        <v>218</v>
      </c>
    </row>
    <row r="775" spans="1:12" ht="15">
      <c r="A775" s="39">
        <f t="shared" si="30"/>
        <v>41445</v>
      </c>
      <c r="B775" s="40">
        <v>41445</v>
      </c>
      <c r="C775" s="304">
        <f t="shared" si="27"/>
        <v>0.0325</v>
      </c>
      <c r="E775" s="3" t="str">
        <f t="shared" si="23"/>
        <v>2Q2013</v>
      </c>
      <c r="F775" s="49">
        <f>+F774</f>
        <v>0.0325</v>
      </c>
      <c r="H775" s="6">
        <v>41426</v>
      </c>
      <c r="J775" s="116">
        <f t="shared" si="28"/>
        <v>0.032499999999999994</v>
      </c>
      <c r="K775" s="258" t="s">
        <v>274</v>
      </c>
      <c r="L775" s="3" t="str">
        <f t="shared" si="29"/>
        <v> 3.25</v>
      </c>
    </row>
    <row r="776" spans="1:14" ht="15">
      <c r="A776" s="39">
        <f t="shared" si="30"/>
        <v>41475</v>
      </c>
      <c r="B776" s="40">
        <v>41475</v>
      </c>
      <c r="C776" s="304">
        <f t="shared" si="27"/>
        <v>0.0325</v>
      </c>
      <c r="E776" s="3" t="str">
        <f t="shared" si="23"/>
        <v>3Q2013</v>
      </c>
      <c r="F776" s="49">
        <f>IF(COUNTIF(C772:C774,"&gt;0")&lt;3,"N/A",AVERAGE(C772:C774))</f>
        <v>0.0325</v>
      </c>
      <c r="H776" s="6">
        <v>41456</v>
      </c>
      <c r="J776" s="116">
        <f t="shared" si="28"/>
        <v>0.032499999999999994</v>
      </c>
      <c r="K776" s="258" t="s">
        <v>275</v>
      </c>
      <c r="L776" s="3" t="str">
        <f t="shared" si="29"/>
        <v> 3.25</v>
      </c>
      <c r="N776" s="25"/>
    </row>
    <row r="777" spans="1:14" ht="15">
      <c r="A777" s="45">
        <f t="shared" si="30"/>
        <v>41506</v>
      </c>
      <c r="B777" s="46">
        <v>41506</v>
      </c>
      <c r="C777" s="304">
        <f t="shared" si="27"/>
        <v>0.0325</v>
      </c>
      <c r="E777" s="3" t="str">
        <f t="shared" si="23"/>
        <v>3Q2013</v>
      </c>
      <c r="F777" s="49">
        <f>+F776</f>
        <v>0.0325</v>
      </c>
      <c r="H777" s="6">
        <v>41487</v>
      </c>
      <c r="J777" s="116">
        <f t="shared" si="28"/>
        <v>0.032499999999999994</v>
      </c>
      <c r="K777" s="258" t="s">
        <v>276</v>
      </c>
      <c r="L777" s="3" t="str">
        <f t="shared" si="29"/>
        <v> 3.25</v>
      </c>
      <c r="N777" s="25"/>
    </row>
    <row r="778" spans="1:12" ht="15">
      <c r="A778" s="39">
        <f t="shared" si="30"/>
        <v>41537</v>
      </c>
      <c r="B778" s="40">
        <v>41537</v>
      </c>
      <c r="C778" s="304">
        <f t="shared" si="27"/>
        <v>0.0325</v>
      </c>
      <c r="E778" s="3" t="str">
        <f t="shared" si="23"/>
        <v>3Q2013</v>
      </c>
      <c r="F778" s="49">
        <f>+F777</f>
        <v>0.0325</v>
      </c>
      <c r="H778" s="6">
        <v>41518</v>
      </c>
      <c r="J778" s="116">
        <f t="shared" si="28"/>
        <v>0.032499999999999994</v>
      </c>
      <c r="K778" s="258" t="s">
        <v>277</v>
      </c>
      <c r="L778" s="3" t="str">
        <f t="shared" si="29"/>
        <v> 3.25</v>
      </c>
    </row>
    <row r="779" spans="1:12" ht="15">
      <c r="A779" s="39">
        <f t="shared" si="30"/>
        <v>41567</v>
      </c>
      <c r="B779" s="40">
        <v>41567</v>
      </c>
      <c r="C779" s="304">
        <f t="shared" si="27"/>
        <v>0.0325</v>
      </c>
      <c r="E779" s="3" t="str">
        <f aca="true" t="shared" si="31" ref="E779:E842">IF(MONTH(B779)&lt;4,"1",IF(MONTH(B779)&lt;7,"2",IF(MONTH(B779)&lt;10,"3","4")))&amp;"Q"&amp;YEAR(B779)</f>
        <v>4Q2013</v>
      </c>
      <c r="F779" s="49">
        <f>IF(COUNTIF(C775:C777,"&gt;0")&lt;3,"N/A",AVERAGE(C775:C777))</f>
        <v>0.0325</v>
      </c>
      <c r="H779" s="6">
        <v>41548</v>
      </c>
      <c r="J779" s="116">
        <f t="shared" si="28"/>
        <v>0.032499999999999994</v>
      </c>
      <c r="K779" s="258" t="s">
        <v>278</v>
      </c>
      <c r="L779" s="3" t="str">
        <f t="shared" si="29"/>
        <v> 3.25</v>
      </c>
    </row>
    <row r="780" spans="1:12" ht="15">
      <c r="A780" s="45">
        <f t="shared" si="30"/>
        <v>41598</v>
      </c>
      <c r="B780" s="46">
        <v>41598</v>
      </c>
      <c r="C780" s="304">
        <f t="shared" si="27"/>
        <v>0.0325</v>
      </c>
      <c r="E780" s="3" t="str">
        <f t="shared" si="31"/>
        <v>4Q2013</v>
      </c>
      <c r="F780" s="49">
        <f>+F779</f>
        <v>0.0325</v>
      </c>
      <c r="H780" s="6">
        <v>41579</v>
      </c>
      <c r="J780" s="116">
        <f t="shared" si="28"/>
        <v>0.032499999999999994</v>
      </c>
      <c r="K780" s="258" t="s">
        <v>279</v>
      </c>
      <c r="L780" s="3" t="str">
        <f t="shared" si="29"/>
        <v> 3.25</v>
      </c>
    </row>
    <row r="781" spans="1:12" ht="15">
      <c r="A781" s="39">
        <f t="shared" si="30"/>
        <v>41628</v>
      </c>
      <c r="B781" s="40">
        <v>41628</v>
      </c>
      <c r="C781" s="304">
        <f t="shared" si="27"/>
        <v>0.0325</v>
      </c>
      <c r="E781" s="3" t="str">
        <f t="shared" si="31"/>
        <v>4Q2013</v>
      </c>
      <c r="F781" s="49">
        <f>+F780</f>
        <v>0.0325</v>
      </c>
      <c r="H781" s="6">
        <v>41609</v>
      </c>
      <c r="J781" s="116">
        <f t="shared" si="28"/>
        <v>0.032499999999999994</v>
      </c>
      <c r="K781" s="258" t="s">
        <v>280</v>
      </c>
      <c r="L781" s="3" t="str">
        <f t="shared" si="29"/>
        <v> 3.25</v>
      </c>
    </row>
    <row r="782" spans="1:12" ht="15">
      <c r="A782" s="39">
        <f t="shared" si="30"/>
        <v>41659</v>
      </c>
      <c r="B782" s="40">
        <v>41659</v>
      </c>
      <c r="C782" s="304">
        <f t="shared" si="27"/>
        <v>0.0325</v>
      </c>
      <c r="E782" s="3" t="str">
        <f t="shared" si="31"/>
        <v>1Q2014</v>
      </c>
      <c r="F782" s="49">
        <f>IF(COUNTIF(C778:C780,"&gt;0")&lt;3,"N/A",AVERAGE(C778:C780))</f>
        <v>0.0325</v>
      </c>
      <c r="H782" s="6">
        <v>41640</v>
      </c>
      <c r="J782" s="116">
        <f t="shared" si="28"/>
        <v>0.032499999999999994</v>
      </c>
      <c r="K782" s="258" t="s">
        <v>281</v>
      </c>
      <c r="L782" s="3" t="str">
        <f t="shared" si="29"/>
        <v> 3.25</v>
      </c>
    </row>
    <row r="783" spans="1:12" ht="15">
      <c r="A783" s="45">
        <f t="shared" si="30"/>
        <v>41690</v>
      </c>
      <c r="B783" s="46">
        <v>41690</v>
      </c>
      <c r="C783" s="304">
        <f t="shared" si="27"/>
        <v>0.0325</v>
      </c>
      <c r="E783" s="3" t="str">
        <f t="shared" si="31"/>
        <v>1Q2014</v>
      </c>
      <c r="F783" s="49">
        <f>+F782</f>
        <v>0.0325</v>
      </c>
      <c r="H783" s="6">
        <v>41671</v>
      </c>
      <c r="J783" s="116">
        <f t="shared" si="28"/>
        <v>0.032499999999999994</v>
      </c>
      <c r="K783" s="258" t="s">
        <v>282</v>
      </c>
      <c r="L783" s="3" t="str">
        <f t="shared" si="29"/>
        <v> 3.25</v>
      </c>
    </row>
    <row r="784" spans="1:12" ht="15">
      <c r="A784" s="39">
        <f t="shared" si="30"/>
        <v>41718</v>
      </c>
      <c r="B784" s="40">
        <v>41718</v>
      </c>
      <c r="C784" s="304">
        <f aca="true" t="shared" si="32" ref="C784:C847">+L784%</f>
        <v>0.0325</v>
      </c>
      <c r="E784" s="3" t="str">
        <f t="shared" si="31"/>
        <v>1Q2014</v>
      </c>
      <c r="F784" s="49">
        <f>+F783</f>
        <v>0.0325</v>
      </c>
      <c r="H784" s="6">
        <v>41699</v>
      </c>
      <c r="J784" s="116">
        <f t="shared" si="28"/>
        <v>0.032499999999999994</v>
      </c>
      <c r="K784" s="258" t="s">
        <v>283</v>
      </c>
      <c r="L784" s="3" t="str">
        <f t="shared" si="29"/>
        <v> 3.25</v>
      </c>
    </row>
    <row r="785" spans="1:12" ht="15">
      <c r="A785" s="39">
        <f t="shared" si="30"/>
        <v>41749</v>
      </c>
      <c r="B785" s="40">
        <v>41749</v>
      </c>
      <c r="C785" s="304">
        <f t="shared" si="32"/>
        <v>0.0325</v>
      </c>
      <c r="E785" s="3" t="str">
        <f t="shared" si="31"/>
        <v>2Q2014</v>
      </c>
      <c r="F785" s="49">
        <f>IF(COUNTIF(C781:C783,"&gt;0")&lt;3,"N/A",AVERAGE(C781:C783))</f>
        <v>0.0325</v>
      </c>
      <c r="H785" s="6">
        <v>41730</v>
      </c>
      <c r="J785" s="116">
        <f t="shared" si="28"/>
        <v>0.032499999999999994</v>
      </c>
      <c r="K785" s="258" t="s">
        <v>284</v>
      </c>
      <c r="L785" s="3" t="str">
        <f t="shared" si="29"/>
        <v> 3.25</v>
      </c>
    </row>
    <row r="786" spans="1:12" ht="15">
      <c r="A786" s="45">
        <f t="shared" si="30"/>
        <v>41779</v>
      </c>
      <c r="B786" s="46">
        <v>41779</v>
      </c>
      <c r="C786" s="304">
        <f t="shared" si="32"/>
        <v>0.0325</v>
      </c>
      <c r="E786" s="3" t="str">
        <f t="shared" si="31"/>
        <v>2Q2014</v>
      </c>
      <c r="F786" s="49">
        <f>+F785</f>
        <v>0.0325</v>
      </c>
      <c r="H786" s="6">
        <v>41760</v>
      </c>
      <c r="J786" s="116">
        <f t="shared" si="28"/>
        <v>0.032499999999999994</v>
      </c>
      <c r="K786" s="258" t="s">
        <v>285</v>
      </c>
      <c r="L786" s="3" t="str">
        <f t="shared" si="29"/>
        <v> 3.25</v>
      </c>
    </row>
    <row r="787" spans="1:12" ht="15">
      <c r="A787" s="39">
        <f t="shared" si="30"/>
        <v>41810</v>
      </c>
      <c r="B787" s="40">
        <v>41810</v>
      </c>
      <c r="C787" s="304">
        <f t="shared" si="32"/>
        <v>0.0325</v>
      </c>
      <c r="E787" s="3" t="str">
        <f t="shared" si="31"/>
        <v>2Q2014</v>
      </c>
      <c r="F787" s="49">
        <f>+F786</f>
        <v>0.0325</v>
      </c>
      <c r="H787" s="6">
        <v>41791</v>
      </c>
      <c r="J787" s="116">
        <f t="shared" si="28"/>
        <v>0.032499999999999994</v>
      </c>
      <c r="K787" s="258" t="s">
        <v>286</v>
      </c>
      <c r="L787" s="3" t="str">
        <f t="shared" si="29"/>
        <v> 3.25</v>
      </c>
    </row>
    <row r="788" spans="1:12" ht="15">
      <c r="A788" s="39">
        <f t="shared" si="30"/>
        <v>41840</v>
      </c>
      <c r="B788" s="40">
        <v>41840</v>
      </c>
      <c r="C788" s="337">
        <f t="shared" si="32"/>
        <v>0.0325</v>
      </c>
      <c r="E788" s="3" t="str">
        <f t="shared" si="31"/>
        <v>3Q2014</v>
      </c>
      <c r="F788" s="49">
        <f>IF(COUNTIF(C784:C786,"&gt;0")&lt;3,"N/A",AVERAGE(C784:C786))</f>
        <v>0.0325</v>
      </c>
      <c r="H788" s="6">
        <v>41821</v>
      </c>
      <c r="J788" s="116">
        <f t="shared" si="28"/>
        <v>0.032499999999999994</v>
      </c>
      <c r="K788" s="258" t="s">
        <v>288</v>
      </c>
      <c r="L788" s="3" t="str">
        <f t="shared" si="29"/>
        <v> 3.25</v>
      </c>
    </row>
    <row r="789" spans="1:12" ht="15">
      <c r="A789" s="45">
        <f t="shared" si="30"/>
        <v>41871</v>
      </c>
      <c r="B789" s="46">
        <v>41871</v>
      </c>
      <c r="C789" s="337">
        <f t="shared" si="32"/>
        <v>0.0325</v>
      </c>
      <c r="E789" s="3" t="str">
        <f t="shared" si="31"/>
        <v>3Q2014</v>
      </c>
      <c r="F789" s="49">
        <f>+F788</f>
        <v>0.0325</v>
      </c>
      <c r="H789" s="6">
        <v>41852</v>
      </c>
      <c r="J789" s="116">
        <f t="shared" si="28"/>
        <v>0.032499999999999994</v>
      </c>
      <c r="K789" s="258" t="s">
        <v>289</v>
      </c>
      <c r="L789" s="3" t="str">
        <f t="shared" si="29"/>
        <v> 3.25</v>
      </c>
    </row>
    <row r="790" spans="1:12" ht="15">
      <c r="A790" s="39">
        <f t="shared" si="30"/>
        <v>41902</v>
      </c>
      <c r="B790" s="40">
        <v>41902</v>
      </c>
      <c r="C790" s="337">
        <f t="shared" si="32"/>
        <v>0.0325</v>
      </c>
      <c r="E790" s="3" t="str">
        <f t="shared" si="31"/>
        <v>3Q2014</v>
      </c>
      <c r="F790" s="49">
        <f>+F789</f>
        <v>0.0325</v>
      </c>
      <c r="H790" s="6">
        <v>41883</v>
      </c>
      <c r="J790" s="116">
        <f t="shared" si="28"/>
        <v>0.032499999999999994</v>
      </c>
      <c r="K790" s="258" t="s">
        <v>290</v>
      </c>
      <c r="L790" s="3" t="str">
        <f t="shared" si="29"/>
        <v> 3.25</v>
      </c>
    </row>
    <row r="791" spans="1:12" ht="15">
      <c r="A791" s="39">
        <f t="shared" si="30"/>
        <v>41932</v>
      </c>
      <c r="B791" s="40">
        <v>41932</v>
      </c>
      <c r="C791" s="337">
        <f t="shared" si="32"/>
        <v>0.0325</v>
      </c>
      <c r="E791" s="3" t="str">
        <f t="shared" si="31"/>
        <v>4Q2014</v>
      </c>
      <c r="F791" s="49">
        <f>IF(COUNTIF(C787:C789,"&gt;0")&lt;3,"N/A",AVERAGE(C787:C789))</f>
        <v>0.0325</v>
      </c>
      <c r="H791" s="6">
        <v>41913</v>
      </c>
      <c r="J791" s="116">
        <f t="shared" si="28"/>
        <v>0.032499999999999994</v>
      </c>
      <c r="K791" s="258" t="s">
        <v>291</v>
      </c>
      <c r="L791" s="3" t="str">
        <f t="shared" si="29"/>
        <v> 3.25</v>
      </c>
    </row>
    <row r="792" spans="1:12" ht="15">
      <c r="A792" s="45">
        <f t="shared" si="30"/>
        <v>41963</v>
      </c>
      <c r="B792" s="46">
        <v>41963</v>
      </c>
      <c r="C792" s="337">
        <f t="shared" si="32"/>
        <v>0.0325</v>
      </c>
      <c r="E792" s="3" t="str">
        <f t="shared" si="31"/>
        <v>4Q2014</v>
      </c>
      <c r="F792" s="49">
        <f>+F791</f>
        <v>0.0325</v>
      </c>
      <c r="H792" s="6">
        <v>41944</v>
      </c>
      <c r="J792" s="116">
        <f t="shared" si="28"/>
        <v>0.032499999999999994</v>
      </c>
      <c r="K792" s="258" t="s">
        <v>292</v>
      </c>
      <c r="L792" s="3" t="str">
        <f t="shared" si="29"/>
        <v> 3.25</v>
      </c>
    </row>
    <row r="793" spans="1:12" ht="15">
      <c r="A793" s="39">
        <f t="shared" si="30"/>
        <v>41993</v>
      </c>
      <c r="B793" s="40">
        <v>41993</v>
      </c>
      <c r="C793" s="337">
        <f t="shared" si="32"/>
        <v>0.0325</v>
      </c>
      <c r="E793" s="3" t="str">
        <f t="shared" si="31"/>
        <v>4Q2014</v>
      </c>
      <c r="F793" s="49">
        <f>+F792</f>
        <v>0.0325</v>
      </c>
      <c r="H793" s="6">
        <v>41974</v>
      </c>
      <c r="J793" s="116">
        <f t="shared" si="28"/>
        <v>0.032499999999999994</v>
      </c>
      <c r="K793" s="258" t="s">
        <v>293</v>
      </c>
      <c r="L793" s="3" t="str">
        <f t="shared" si="29"/>
        <v> 3.25</v>
      </c>
    </row>
    <row r="794" spans="1:12" ht="15">
      <c r="A794" s="39">
        <f t="shared" si="30"/>
        <v>42024</v>
      </c>
      <c r="B794" s="40">
        <v>42024</v>
      </c>
      <c r="C794" s="65">
        <f t="shared" si="32"/>
        <v>0.0325</v>
      </c>
      <c r="E794" s="3" t="str">
        <f t="shared" si="31"/>
        <v>1Q2015</v>
      </c>
      <c r="F794" s="49">
        <f>IF(COUNTIF(C790:C792,"&gt;0")&lt;3,"N/A",AVERAGE(C790:C792))</f>
        <v>0.0325</v>
      </c>
      <c r="H794" s="6">
        <v>42005</v>
      </c>
      <c r="J794" s="116">
        <f t="shared" si="28"/>
        <v>0.032499999999999994</v>
      </c>
      <c r="K794" s="258" t="s">
        <v>294</v>
      </c>
      <c r="L794" s="3" t="str">
        <f t="shared" si="29"/>
        <v> 3.25</v>
      </c>
    </row>
    <row r="795" spans="1:12" ht="15">
      <c r="A795" s="45">
        <f t="shared" si="30"/>
        <v>42055</v>
      </c>
      <c r="B795" s="46">
        <v>42055</v>
      </c>
      <c r="C795" s="65">
        <f t="shared" si="32"/>
        <v>0.0325</v>
      </c>
      <c r="E795" s="3" t="str">
        <f t="shared" si="31"/>
        <v>1Q2015</v>
      </c>
      <c r="F795" s="49">
        <f>+F794</f>
        <v>0.0325</v>
      </c>
      <c r="H795" s="6">
        <v>42036</v>
      </c>
      <c r="J795" s="116">
        <f t="shared" si="28"/>
        <v>0.032499999999999994</v>
      </c>
      <c r="K795" s="258" t="s">
        <v>295</v>
      </c>
      <c r="L795" s="3" t="str">
        <f t="shared" si="29"/>
        <v> 3.25</v>
      </c>
    </row>
    <row r="796" spans="1:12" ht="15">
      <c r="A796" s="39">
        <f t="shared" si="30"/>
        <v>42083</v>
      </c>
      <c r="B796" s="40">
        <v>42083</v>
      </c>
      <c r="C796" s="65">
        <f t="shared" si="32"/>
        <v>0.0325</v>
      </c>
      <c r="E796" s="3" t="str">
        <f t="shared" si="31"/>
        <v>1Q2015</v>
      </c>
      <c r="F796" s="49">
        <f>+F795</f>
        <v>0.0325</v>
      </c>
      <c r="H796" s="6">
        <v>42064</v>
      </c>
      <c r="J796" s="116">
        <f t="shared" si="28"/>
        <v>0.032499999999999994</v>
      </c>
      <c r="K796" s="258" t="s">
        <v>296</v>
      </c>
      <c r="L796" s="3" t="str">
        <f t="shared" si="29"/>
        <v> 3.25</v>
      </c>
    </row>
    <row r="797" spans="1:12" ht="15">
      <c r="A797" s="39">
        <f t="shared" si="30"/>
        <v>42114</v>
      </c>
      <c r="B797" s="40">
        <v>42114</v>
      </c>
      <c r="C797" s="65">
        <f t="shared" si="32"/>
        <v>0.0325</v>
      </c>
      <c r="E797" s="3" t="str">
        <f t="shared" si="31"/>
        <v>2Q2015</v>
      </c>
      <c r="F797" s="49">
        <f>IF(COUNTIF(C793:C795,"&gt;0")&lt;3,"N/A",AVERAGE(C793:C795))</f>
        <v>0.0325</v>
      </c>
      <c r="H797" s="6">
        <v>42095</v>
      </c>
      <c r="J797" s="116">
        <f t="shared" si="28"/>
        <v>0.032499999999999994</v>
      </c>
      <c r="K797" s="258" t="s">
        <v>297</v>
      </c>
      <c r="L797" s="3" t="str">
        <f t="shared" si="29"/>
        <v> 3.25</v>
      </c>
    </row>
    <row r="798" spans="1:12" ht="15">
      <c r="A798" s="45">
        <f t="shared" si="30"/>
        <v>42144</v>
      </c>
      <c r="B798" s="46">
        <v>42144</v>
      </c>
      <c r="C798" s="65">
        <f t="shared" si="32"/>
        <v>0.0325</v>
      </c>
      <c r="E798" s="3" t="str">
        <f t="shared" si="31"/>
        <v>2Q2015</v>
      </c>
      <c r="F798" s="49">
        <f>+F797</f>
        <v>0.0325</v>
      </c>
      <c r="H798" s="6">
        <v>42125</v>
      </c>
      <c r="J798" s="116">
        <f t="shared" si="28"/>
        <v>0.032499999999999994</v>
      </c>
      <c r="K798" s="258" t="s">
        <v>298</v>
      </c>
      <c r="L798" s="3" t="str">
        <f t="shared" si="29"/>
        <v> 3.25</v>
      </c>
    </row>
    <row r="799" spans="1:12" ht="15">
      <c r="A799" s="39">
        <f t="shared" si="30"/>
        <v>42175</v>
      </c>
      <c r="B799" s="40">
        <v>42175</v>
      </c>
      <c r="C799" s="65">
        <f t="shared" si="32"/>
        <v>0.0325</v>
      </c>
      <c r="E799" s="3" t="str">
        <f t="shared" si="31"/>
        <v>2Q2015</v>
      </c>
      <c r="F799" s="49">
        <f>+F798</f>
        <v>0.0325</v>
      </c>
      <c r="H799" s="6">
        <v>42156</v>
      </c>
      <c r="J799" s="116">
        <f t="shared" si="28"/>
        <v>0.032499999999999994</v>
      </c>
      <c r="K799" s="258" t="s">
        <v>299</v>
      </c>
      <c r="L799" s="3" t="str">
        <f t="shared" si="29"/>
        <v> 3.25</v>
      </c>
    </row>
    <row r="800" spans="1:12" ht="15">
      <c r="A800" s="39">
        <f t="shared" si="30"/>
        <v>42205</v>
      </c>
      <c r="B800" s="40">
        <v>42205</v>
      </c>
      <c r="C800" s="65">
        <f t="shared" si="32"/>
        <v>0.0325</v>
      </c>
      <c r="E800" s="3" t="str">
        <f t="shared" si="31"/>
        <v>3Q2015</v>
      </c>
      <c r="F800" s="49">
        <f>IF(COUNTIF(C796:C798,"&gt;0")&lt;3,"N/A",AVERAGE(C796:C798))</f>
        <v>0.0325</v>
      </c>
      <c r="H800" s="6">
        <v>42186</v>
      </c>
      <c r="J800" s="116">
        <f t="shared" si="28"/>
        <v>0.032499999999999994</v>
      </c>
      <c r="K800" s="258" t="s">
        <v>300</v>
      </c>
      <c r="L800" s="3" t="str">
        <f t="shared" si="29"/>
        <v> 3.25</v>
      </c>
    </row>
    <row r="801" spans="1:12" ht="15">
      <c r="A801" s="45">
        <f t="shared" si="30"/>
        <v>42236</v>
      </c>
      <c r="B801" s="46">
        <v>42236</v>
      </c>
      <c r="C801" s="65">
        <f t="shared" si="32"/>
        <v>0.0325</v>
      </c>
      <c r="E801" s="3" t="str">
        <f t="shared" si="31"/>
        <v>3Q2015</v>
      </c>
      <c r="F801" s="49">
        <f>+F800</f>
        <v>0.0325</v>
      </c>
      <c r="H801" s="6">
        <v>42217</v>
      </c>
      <c r="J801" s="116">
        <f t="shared" si="28"/>
        <v>0.032499999999999994</v>
      </c>
      <c r="K801" s="258" t="s">
        <v>301</v>
      </c>
      <c r="L801" s="3" t="str">
        <f t="shared" si="29"/>
        <v> 3.25</v>
      </c>
    </row>
    <row r="802" spans="1:12" ht="15">
      <c r="A802" s="39">
        <f t="shared" si="30"/>
        <v>42267</v>
      </c>
      <c r="B802" s="40">
        <v>42267</v>
      </c>
      <c r="C802" s="65">
        <f t="shared" si="32"/>
        <v>0.0325</v>
      </c>
      <c r="E802" s="3" t="str">
        <f t="shared" si="31"/>
        <v>3Q2015</v>
      </c>
      <c r="F802" s="49">
        <f>+F801</f>
        <v>0.0325</v>
      </c>
      <c r="H802" s="6">
        <v>42248</v>
      </c>
      <c r="J802" s="116">
        <f t="shared" si="28"/>
        <v>0.032499999999999994</v>
      </c>
      <c r="K802" s="258" t="s">
        <v>302</v>
      </c>
      <c r="L802" s="3" t="str">
        <f t="shared" si="29"/>
        <v> 3.25</v>
      </c>
    </row>
    <row r="803" spans="1:12" ht="15">
      <c r="A803" s="39">
        <f t="shared" si="30"/>
        <v>42297</v>
      </c>
      <c r="B803" s="40">
        <v>42297</v>
      </c>
      <c r="C803" s="65">
        <f t="shared" si="32"/>
        <v>0.0325</v>
      </c>
      <c r="E803" s="3" t="str">
        <f t="shared" si="31"/>
        <v>4Q2015</v>
      </c>
      <c r="F803" s="49">
        <f>IF(COUNTIF(C799:C801,"&gt;0")&lt;3,"N/A",AVERAGE(C799:C801))</f>
        <v>0.0325</v>
      </c>
      <c r="H803" s="6">
        <v>42278</v>
      </c>
      <c r="J803" s="116">
        <f t="shared" si="28"/>
        <v>0.032499999999999994</v>
      </c>
      <c r="K803" s="258" t="s">
        <v>303</v>
      </c>
      <c r="L803" s="3" t="str">
        <f t="shared" si="29"/>
        <v> 3.25</v>
      </c>
    </row>
    <row r="804" spans="1:12" ht="15">
      <c r="A804" s="45">
        <f t="shared" si="30"/>
        <v>42328</v>
      </c>
      <c r="B804" s="46">
        <v>42328</v>
      </c>
      <c r="C804" s="65">
        <f t="shared" si="32"/>
        <v>0.0325</v>
      </c>
      <c r="E804" s="3" t="str">
        <f t="shared" si="31"/>
        <v>4Q2015</v>
      </c>
      <c r="F804" s="49">
        <f>+F803</f>
        <v>0.0325</v>
      </c>
      <c r="H804" s="6">
        <v>42309</v>
      </c>
      <c r="J804" s="116">
        <f t="shared" si="28"/>
        <v>0.032499999999999994</v>
      </c>
      <c r="K804" s="258" t="s">
        <v>304</v>
      </c>
      <c r="L804" s="3" t="str">
        <f t="shared" si="29"/>
        <v> 3.25</v>
      </c>
    </row>
    <row r="805" spans="1:12" ht="15">
      <c r="A805" s="39">
        <f t="shared" si="30"/>
        <v>42358</v>
      </c>
      <c r="B805" s="40">
        <v>42358</v>
      </c>
      <c r="C805" s="65">
        <f t="shared" si="32"/>
        <v>0.0337</v>
      </c>
      <c r="E805" s="3" t="str">
        <f t="shared" si="31"/>
        <v>4Q2015</v>
      </c>
      <c r="F805" s="49">
        <f>+F804</f>
        <v>0.0325</v>
      </c>
      <c r="H805" s="6">
        <v>42339</v>
      </c>
      <c r="I805" s="6"/>
      <c r="J805" s="116">
        <f t="shared" si="28"/>
        <v>0.032499999999999994</v>
      </c>
      <c r="K805" s="60" t="s">
        <v>305</v>
      </c>
      <c r="L805" s="3" t="str">
        <f t="shared" si="29"/>
        <v> 3.37</v>
      </c>
    </row>
    <row r="806" spans="1:12" ht="15">
      <c r="A806" s="39">
        <f t="shared" si="30"/>
        <v>42389</v>
      </c>
      <c r="B806" s="40">
        <v>42389</v>
      </c>
      <c r="C806" s="65">
        <f>+L806%</f>
        <v>0.035</v>
      </c>
      <c r="E806" s="3" t="str">
        <f>IF(MONTH(B806)&lt;4,"1",IF(MONTH(B806)&lt;7,"2",IF(MONTH(B806)&lt;10,"3","4")))&amp;"Q"&amp;YEAR(B806)</f>
        <v>1Q2016</v>
      </c>
      <c r="F806" s="49">
        <f>IF(COUNTIF(C802:C804,"&gt;0")&lt;3,"N/A",AVERAGE(C802:C804))</f>
        <v>0.0325</v>
      </c>
      <c r="H806" s="6">
        <v>42370</v>
      </c>
      <c r="I806" s="6"/>
      <c r="J806" s="116">
        <f>AVERAGE(C794:C805)</f>
        <v>0.0326</v>
      </c>
      <c r="K806" s="60" t="s">
        <v>320</v>
      </c>
      <c r="L806" s="3" t="str">
        <f>IF(K806=0,L805,RIGHT(K806,5))</f>
        <v> 3.50</v>
      </c>
    </row>
    <row r="807" spans="1:12" ht="15">
      <c r="A807" s="45">
        <f t="shared" si="30"/>
        <v>42420</v>
      </c>
      <c r="B807" s="46">
        <v>42420</v>
      </c>
      <c r="C807" s="339">
        <f t="shared" si="32"/>
        <v>0.035</v>
      </c>
      <c r="D807" s="48"/>
      <c r="E807" s="66" t="str">
        <f t="shared" si="31"/>
        <v>1Q2016</v>
      </c>
      <c r="F807" s="340">
        <f>+F806</f>
        <v>0.0325</v>
      </c>
      <c r="G807" s="48"/>
      <c r="H807" s="341">
        <v>42401</v>
      </c>
      <c r="I807" s="48"/>
      <c r="J807" s="342">
        <f t="shared" si="28"/>
        <v>0.03280833333333333</v>
      </c>
      <c r="K807" s="343" t="s">
        <v>309</v>
      </c>
      <c r="L807" s="66" t="str">
        <f t="shared" si="29"/>
        <v> 3.50</v>
      </c>
    </row>
    <row r="808" spans="1:12" ht="15">
      <c r="A808" s="39">
        <f t="shared" si="30"/>
        <v>42449</v>
      </c>
      <c r="B808" s="40">
        <v>42449</v>
      </c>
      <c r="C808" s="339">
        <f t="shared" si="32"/>
        <v>0.035</v>
      </c>
      <c r="D808" s="48"/>
      <c r="E808" s="66" t="str">
        <f t="shared" si="31"/>
        <v>1Q2016</v>
      </c>
      <c r="F808" s="340">
        <f>+F807</f>
        <v>0.0325</v>
      </c>
      <c r="G808" s="48"/>
      <c r="H808" s="341">
        <v>42430</v>
      </c>
      <c r="I808" s="48"/>
      <c r="J808" s="342">
        <f t="shared" si="28"/>
        <v>0.033016666666666666</v>
      </c>
      <c r="K808" s="343" t="s">
        <v>310</v>
      </c>
      <c r="L808" s="66" t="str">
        <f aca="true" t="shared" si="33" ref="L808:L817">IF(K807=0,L807,RIGHT(K807,5))</f>
        <v> 3.50</v>
      </c>
    </row>
    <row r="809" spans="1:12" ht="15">
      <c r="A809" s="39">
        <f t="shared" si="30"/>
        <v>42480</v>
      </c>
      <c r="B809" s="40">
        <v>42480</v>
      </c>
      <c r="C809" s="339">
        <f t="shared" si="32"/>
        <v>0.035</v>
      </c>
      <c r="D809" s="48"/>
      <c r="E809" s="66" t="str">
        <f t="shared" si="31"/>
        <v>2Q2016</v>
      </c>
      <c r="F809" s="340">
        <f>IF(COUNTIF(C805:C807,"&gt;0")&lt;3,"N/A",AVERAGE(C805:C807))</f>
        <v>0.03456666666666667</v>
      </c>
      <c r="G809" s="48"/>
      <c r="H809" s="341">
        <v>42461</v>
      </c>
      <c r="I809" s="48"/>
      <c r="J809" s="342">
        <f t="shared" si="28"/>
        <v>0.033225000000000005</v>
      </c>
      <c r="K809" s="343" t="s">
        <v>311</v>
      </c>
      <c r="L809" s="66" t="str">
        <f t="shared" si="33"/>
        <v> 3.50</v>
      </c>
    </row>
    <row r="810" spans="1:12" ht="15">
      <c r="A810" s="45">
        <f t="shared" si="30"/>
        <v>42510</v>
      </c>
      <c r="B810" s="46">
        <v>42510</v>
      </c>
      <c r="C810" s="311">
        <f t="shared" si="32"/>
        <v>0.035</v>
      </c>
      <c r="D810" s="312"/>
      <c r="E810" s="313" t="str">
        <f t="shared" si="31"/>
        <v>2Q2016</v>
      </c>
      <c r="F810" s="314">
        <f>+F809</f>
        <v>0.03456666666666667</v>
      </c>
      <c r="G810" s="312"/>
      <c r="H810" s="315">
        <v>42491</v>
      </c>
      <c r="I810" s="312"/>
      <c r="J810" s="316">
        <f t="shared" si="28"/>
        <v>0.03343333333333334</v>
      </c>
      <c r="K810" s="317" t="s">
        <v>312</v>
      </c>
      <c r="L810" s="313" t="str">
        <f t="shared" si="33"/>
        <v> 3.50</v>
      </c>
    </row>
    <row r="811" spans="1:12" ht="15">
      <c r="A811" s="39">
        <f t="shared" si="30"/>
        <v>42541</v>
      </c>
      <c r="B811" s="40">
        <v>42541</v>
      </c>
      <c r="C811" s="311">
        <f t="shared" si="32"/>
        <v>0.035</v>
      </c>
      <c r="D811" s="312"/>
      <c r="E811" s="313" t="str">
        <f t="shared" si="31"/>
        <v>2Q2016</v>
      </c>
      <c r="F811" s="314">
        <f>+F810</f>
        <v>0.03456666666666667</v>
      </c>
      <c r="G811" s="312"/>
      <c r="H811" s="315">
        <v>42522</v>
      </c>
      <c r="I811" s="312"/>
      <c r="J811" s="316">
        <f t="shared" si="28"/>
        <v>0.03364166666666668</v>
      </c>
      <c r="K811" s="317" t="s">
        <v>313</v>
      </c>
      <c r="L811" s="313" t="str">
        <f t="shared" si="33"/>
        <v> 3.50</v>
      </c>
    </row>
    <row r="812" spans="1:12" ht="15">
      <c r="A812" s="39">
        <f t="shared" si="30"/>
        <v>42571</v>
      </c>
      <c r="B812" s="40">
        <v>42571</v>
      </c>
      <c r="C812" s="311">
        <f t="shared" si="32"/>
        <v>0.035</v>
      </c>
      <c r="D812" s="312"/>
      <c r="E812" s="313" t="str">
        <f t="shared" si="31"/>
        <v>3Q2016</v>
      </c>
      <c r="F812" s="314">
        <f>IF(COUNTIF(C808:C810,"&gt;0")&lt;3,"N/A",AVERAGE(C808:C810))</f>
        <v>0.035</v>
      </c>
      <c r="G812" s="312"/>
      <c r="H812" s="315">
        <v>42552</v>
      </c>
      <c r="I812" s="312"/>
      <c r="J812" s="316">
        <f t="shared" si="28"/>
        <v>0.03385000000000001</v>
      </c>
      <c r="K812" s="317" t="s">
        <v>314</v>
      </c>
      <c r="L812" s="313" t="str">
        <f t="shared" si="33"/>
        <v> 3.50</v>
      </c>
    </row>
    <row r="813" spans="1:12" ht="15">
      <c r="A813" s="45">
        <f t="shared" si="30"/>
        <v>42602</v>
      </c>
      <c r="B813" s="46">
        <v>42602</v>
      </c>
      <c r="C813" s="311">
        <f t="shared" si="32"/>
        <v>0.035</v>
      </c>
      <c r="D813" s="312"/>
      <c r="E813" s="313" t="str">
        <f t="shared" si="31"/>
        <v>3Q2016</v>
      </c>
      <c r="F813" s="314">
        <f>+F812</f>
        <v>0.035</v>
      </c>
      <c r="G813" s="312"/>
      <c r="H813" s="315">
        <v>42583</v>
      </c>
      <c r="I813" s="312"/>
      <c r="J813" s="316">
        <f t="shared" si="28"/>
        <v>0.03405833333333335</v>
      </c>
      <c r="K813" s="317" t="s">
        <v>315</v>
      </c>
      <c r="L813" s="313" t="str">
        <f t="shared" si="33"/>
        <v> 3.50</v>
      </c>
    </row>
    <row r="814" spans="1:12" ht="15">
      <c r="A814" s="39">
        <f t="shared" si="30"/>
        <v>42633</v>
      </c>
      <c r="B814" s="40">
        <v>42633</v>
      </c>
      <c r="C814" s="311">
        <f t="shared" si="32"/>
        <v>0.035</v>
      </c>
      <c r="D814" s="312"/>
      <c r="E814" s="313" t="str">
        <f t="shared" si="31"/>
        <v>3Q2016</v>
      </c>
      <c r="F814" s="314">
        <f>+F813</f>
        <v>0.035</v>
      </c>
      <c r="G814" s="312"/>
      <c r="H814" s="315">
        <v>42614</v>
      </c>
      <c r="I814" s="312"/>
      <c r="J814" s="316">
        <f t="shared" si="28"/>
        <v>0.034266666666666674</v>
      </c>
      <c r="K814" s="317" t="s">
        <v>316</v>
      </c>
      <c r="L814" s="313" t="str">
        <f t="shared" si="33"/>
        <v> 3.50</v>
      </c>
    </row>
    <row r="815" spans="1:12" ht="15">
      <c r="A815" s="39">
        <f t="shared" si="30"/>
        <v>42663</v>
      </c>
      <c r="B815" s="40">
        <v>42663</v>
      </c>
      <c r="C815" s="311">
        <f t="shared" si="32"/>
        <v>0.035</v>
      </c>
      <c r="D815" s="312"/>
      <c r="E815" s="313" t="str">
        <f t="shared" si="31"/>
        <v>4Q2016</v>
      </c>
      <c r="F815" s="314">
        <f>IF(COUNTIF(C811:C813,"&gt;0")&lt;3,"N/A",AVERAGE(C811:C813))</f>
        <v>0.035</v>
      </c>
      <c r="G815" s="312"/>
      <c r="H815" s="315">
        <v>42644</v>
      </c>
      <c r="I815" s="312"/>
      <c r="J815" s="316">
        <f t="shared" si="28"/>
        <v>0.03447500000000001</v>
      </c>
      <c r="K815" s="317" t="s">
        <v>317</v>
      </c>
      <c r="L815" s="313" t="str">
        <f t="shared" si="33"/>
        <v> 3.50</v>
      </c>
    </row>
    <row r="816" spans="1:12" ht="15">
      <c r="A816" s="45">
        <f t="shared" si="30"/>
        <v>42694</v>
      </c>
      <c r="B816" s="46">
        <v>42694</v>
      </c>
      <c r="C816" s="311">
        <f t="shared" si="32"/>
        <v>0.035</v>
      </c>
      <c r="D816" s="312"/>
      <c r="E816" s="313" t="str">
        <f t="shared" si="31"/>
        <v>4Q2016</v>
      </c>
      <c r="F816" s="314">
        <f>+F815</f>
        <v>0.035</v>
      </c>
      <c r="G816" s="312"/>
      <c r="H816" s="315">
        <v>42675</v>
      </c>
      <c r="I816" s="312"/>
      <c r="J816" s="316">
        <f t="shared" si="28"/>
        <v>0.034683333333333344</v>
      </c>
      <c r="K816" s="317" t="s">
        <v>318</v>
      </c>
      <c r="L816" s="313" t="str">
        <f t="shared" si="33"/>
        <v> 3.50</v>
      </c>
    </row>
    <row r="817" spans="1:12" ht="15">
      <c r="A817" s="39">
        <f t="shared" si="30"/>
        <v>42724</v>
      </c>
      <c r="B817" s="40">
        <v>42724</v>
      </c>
      <c r="C817" s="311">
        <f t="shared" si="32"/>
        <v>0.035</v>
      </c>
      <c r="D817" s="312"/>
      <c r="E817" s="313" t="str">
        <f t="shared" si="31"/>
        <v>4Q2016</v>
      </c>
      <c r="F817" s="314">
        <f>+F816</f>
        <v>0.035</v>
      </c>
      <c r="G817" s="312"/>
      <c r="H817" s="315">
        <v>42705</v>
      </c>
      <c r="I817" s="312"/>
      <c r="J817" s="316">
        <f t="shared" si="28"/>
        <v>0.03489166666666668</v>
      </c>
      <c r="K817" s="317" t="s">
        <v>319</v>
      </c>
      <c r="L817" s="313" t="str">
        <f t="shared" si="33"/>
        <v> 3.50</v>
      </c>
    </row>
    <row r="818" spans="1:12" ht="12.75">
      <c r="A818" s="39">
        <f t="shared" si="30"/>
        <v>42755</v>
      </c>
      <c r="B818" s="40">
        <v>42755</v>
      </c>
      <c r="C818" s="65">
        <f t="shared" si="32"/>
        <v>0</v>
      </c>
      <c r="E818" s="3" t="str">
        <f t="shared" si="31"/>
        <v>1Q2017</v>
      </c>
      <c r="F818" s="49">
        <f>IF(COUNTIF(C814:C816,"&gt;0")&lt;3,"N/A",AVERAGE(C814:C816))</f>
        <v>0.035</v>
      </c>
      <c r="H818" s="6"/>
      <c r="J818" s="116"/>
      <c r="L818" s="3"/>
    </row>
    <row r="819" spans="1:8" ht="12.75">
      <c r="A819" s="45">
        <f t="shared" si="30"/>
        <v>42786</v>
      </c>
      <c r="B819" s="46">
        <v>42786</v>
      </c>
      <c r="C819" s="65">
        <f t="shared" si="32"/>
        <v>0</v>
      </c>
      <c r="E819" s="3" t="str">
        <f t="shared" si="31"/>
        <v>1Q2017</v>
      </c>
      <c r="F819" s="49">
        <f>+F818</f>
        <v>0.035</v>
      </c>
      <c r="H819" s="6"/>
    </row>
    <row r="820" spans="1:8" ht="12.75">
      <c r="A820" s="39">
        <f t="shared" si="30"/>
        <v>42814</v>
      </c>
      <c r="B820" s="40">
        <v>42814</v>
      </c>
      <c r="C820" s="65">
        <f t="shared" si="32"/>
        <v>0</v>
      </c>
      <c r="E820" s="3" t="str">
        <f t="shared" si="31"/>
        <v>1Q2017</v>
      </c>
      <c r="F820" s="49">
        <f>+F819</f>
        <v>0.035</v>
      </c>
      <c r="H820" s="6"/>
    </row>
    <row r="821" spans="1:8" ht="12.75">
      <c r="A821" s="39">
        <f t="shared" si="30"/>
        <v>42845</v>
      </c>
      <c r="B821" s="40">
        <v>42845</v>
      </c>
      <c r="C821" s="65">
        <f t="shared" si="32"/>
        <v>0</v>
      </c>
      <c r="E821" s="3" t="str">
        <f t="shared" si="31"/>
        <v>2Q2017</v>
      </c>
      <c r="F821" s="49" t="str">
        <f>IF(COUNTIF(C817:C819,"&gt;0")&lt;3,"N/A",AVERAGE(C817:C819))</f>
        <v>N/A</v>
      </c>
      <c r="H821" s="6"/>
    </row>
    <row r="822" spans="1:8" ht="12.75">
      <c r="A822" s="45">
        <f t="shared" si="30"/>
        <v>42875</v>
      </c>
      <c r="B822" s="46">
        <v>42875</v>
      </c>
      <c r="C822" s="65">
        <f t="shared" si="32"/>
        <v>0</v>
      </c>
      <c r="E822" s="3" t="str">
        <f t="shared" si="31"/>
        <v>2Q2017</v>
      </c>
      <c r="F822" s="49" t="str">
        <f>+F821</f>
        <v>N/A</v>
      </c>
      <c r="H822" s="6"/>
    </row>
    <row r="823" spans="1:8" ht="12.75">
      <c r="A823" s="39">
        <f t="shared" si="30"/>
        <v>42906</v>
      </c>
      <c r="B823" s="40">
        <v>42906</v>
      </c>
      <c r="C823" s="65">
        <f t="shared" si="32"/>
        <v>0</v>
      </c>
      <c r="E823" s="3" t="str">
        <f t="shared" si="31"/>
        <v>2Q2017</v>
      </c>
      <c r="F823" s="49" t="str">
        <f>+F822</f>
        <v>N/A</v>
      </c>
      <c r="H823" s="6"/>
    </row>
    <row r="824" spans="1:6" ht="12.75">
      <c r="A824" s="39">
        <f t="shared" si="30"/>
        <v>42936</v>
      </c>
      <c r="B824" s="40">
        <v>42936</v>
      </c>
      <c r="C824" s="65">
        <f t="shared" si="32"/>
        <v>0</v>
      </c>
      <c r="E824" s="3" t="str">
        <f t="shared" si="31"/>
        <v>3Q2017</v>
      </c>
      <c r="F824" s="49" t="str">
        <f>IF(COUNTIF(C820:C822,"&gt;0")&lt;3,"N/A",AVERAGE(C820:C822))</f>
        <v>N/A</v>
      </c>
    </row>
    <row r="825" spans="1:6" ht="12.75">
      <c r="A825" s="45">
        <f t="shared" si="30"/>
        <v>42967</v>
      </c>
      <c r="B825" s="46">
        <v>42967</v>
      </c>
      <c r="C825" s="65">
        <f t="shared" si="32"/>
        <v>0</v>
      </c>
      <c r="E825" s="3" t="str">
        <f t="shared" si="31"/>
        <v>3Q2017</v>
      </c>
      <c r="F825" s="49" t="str">
        <f>+F824</f>
        <v>N/A</v>
      </c>
    </row>
    <row r="826" spans="1:6" ht="12.75">
      <c r="A826" s="39">
        <f t="shared" si="30"/>
        <v>42998</v>
      </c>
      <c r="B826" s="40">
        <v>42998</v>
      </c>
      <c r="C826" s="65">
        <f t="shared" si="32"/>
        <v>0</v>
      </c>
      <c r="E826" s="3" t="str">
        <f t="shared" si="31"/>
        <v>3Q2017</v>
      </c>
      <c r="F826" s="49" t="str">
        <f>+F825</f>
        <v>N/A</v>
      </c>
    </row>
    <row r="827" spans="1:6" ht="12.75">
      <c r="A827" s="39">
        <f t="shared" si="30"/>
        <v>43028</v>
      </c>
      <c r="B827" s="40">
        <v>43028</v>
      </c>
      <c r="C827" s="65">
        <f t="shared" si="32"/>
        <v>0</v>
      </c>
      <c r="E827" s="3" t="str">
        <f t="shared" si="31"/>
        <v>4Q2017</v>
      </c>
      <c r="F827" s="49" t="str">
        <f>IF(COUNTIF(C823:C825,"&gt;0")&lt;3,"N/A",AVERAGE(C823:C825))</f>
        <v>N/A</v>
      </c>
    </row>
    <row r="828" spans="1:6" ht="12.75">
      <c r="A828" s="45">
        <f t="shared" si="30"/>
        <v>43059</v>
      </c>
      <c r="B828" s="46">
        <v>43059</v>
      </c>
      <c r="C828" s="65">
        <f t="shared" si="32"/>
        <v>0</v>
      </c>
      <c r="E828" s="3" t="str">
        <f t="shared" si="31"/>
        <v>4Q2017</v>
      </c>
      <c r="F828" s="49" t="str">
        <f>+F827</f>
        <v>N/A</v>
      </c>
    </row>
    <row r="829" spans="1:6" ht="12.75">
      <c r="A829" s="39">
        <f t="shared" si="30"/>
        <v>43089</v>
      </c>
      <c r="B829" s="40">
        <v>43089</v>
      </c>
      <c r="C829" s="65">
        <f t="shared" si="32"/>
        <v>0</v>
      </c>
      <c r="E829" s="3" t="str">
        <f t="shared" si="31"/>
        <v>4Q2017</v>
      </c>
      <c r="F829" s="49" t="str">
        <f>+F828</f>
        <v>N/A</v>
      </c>
    </row>
    <row r="830" spans="1:6" ht="12.75">
      <c r="A830" s="39">
        <f t="shared" si="30"/>
        <v>43120</v>
      </c>
      <c r="B830" s="40">
        <v>43120</v>
      </c>
      <c r="C830" s="65">
        <f t="shared" si="32"/>
        <v>0</v>
      </c>
      <c r="E830" s="3" t="str">
        <f t="shared" si="31"/>
        <v>1Q2018</v>
      </c>
      <c r="F830" s="49" t="str">
        <f>IF(COUNTIF(C826:C828,"&gt;0")&lt;3,"N/A",AVERAGE(C826:C828))</f>
        <v>N/A</v>
      </c>
    </row>
    <row r="831" spans="1:6" ht="12.75">
      <c r="A831" s="45">
        <f t="shared" si="30"/>
        <v>43151</v>
      </c>
      <c r="B831" s="46">
        <v>43151</v>
      </c>
      <c r="C831" s="65">
        <f t="shared" si="32"/>
        <v>0</v>
      </c>
      <c r="E831" s="3" t="str">
        <f t="shared" si="31"/>
        <v>1Q2018</v>
      </c>
      <c r="F831" s="49" t="str">
        <f>+F830</f>
        <v>N/A</v>
      </c>
    </row>
    <row r="832" spans="1:6" ht="12.75">
      <c r="A832" s="39">
        <f t="shared" si="30"/>
        <v>43179</v>
      </c>
      <c r="B832" s="40">
        <v>43179</v>
      </c>
      <c r="C832" s="65">
        <f t="shared" si="32"/>
        <v>0</v>
      </c>
      <c r="E832" s="3" t="str">
        <f t="shared" si="31"/>
        <v>1Q2018</v>
      </c>
      <c r="F832" s="49" t="str">
        <f>+F831</f>
        <v>N/A</v>
      </c>
    </row>
    <row r="833" spans="1:6" ht="12.75">
      <c r="A833" s="39">
        <f t="shared" si="30"/>
        <v>43210</v>
      </c>
      <c r="B833" s="40">
        <v>43210</v>
      </c>
      <c r="C833" s="65">
        <f t="shared" si="32"/>
        <v>0</v>
      </c>
      <c r="E833" s="3" t="str">
        <f t="shared" si="31"/>
        <v>2Q2018</v>
      </c>
      <c r="F833" s="49" t="str">
        <f>IF(COUNTIF(C829:C831,"&gt;0")&lt;3,"N/A",AVERAGE(C829:C831))</f>
        <v>N/A</v>
      </c>
    </row>
    <row r="834" spans="1:6" ht="12.75">
      <c r="A834" s="45">
        <f t="shared" si="30"/>
        <v>43240</v>
      </c>
      <c r="B834" s="46">
        <v>43240</v>
      </c>
      <c r="C834" s="65">
        <f t="shared" si="32"/>
        <v>0</v>
      </c>
      <c r="E834" s="3" t="str">
        <f t="shared" si="31"/>
        <v>2Q2018</v>
      </c>
      <c r="F834" s="49" t="str">
        <f>+F833</f>
        <v>N/A</v>
      </c>
    </row>
    <row r="835" spans="1:6" ht="12.75">
      <c r="A835" s="39">
        <f t="shared" si="30"/>
        <v>43271</v>
      </c>
      <c r="B835" s="40">
        <v>43271</v>
      </c>
      <c r="C835" s="65">
        <f t="shared" si="32"/>
        <v>0</v>
      </c>
      <c r="E835" s="3" t="str">
        <f t="shared" si="31"/>
        <v>2Q2018</v>
      </c>
      <c r="F835" s="49" t="str">
        <f>+F834</f>
        <v>N/A</v>
      </c>
    </row>
    <row r="836" spans="1:6" ht="12.75">
      <c r="A836" s="39">
        <f t="shared" si="30"/>
        <v>43301</v>
      </c>
      <c r="B836" s="40">
        <v>43301</v>
      </c>
      <c r="C836" s="65">
        <f t="shared" si="32"/>
        <v>0</v>
      </c>
      <c r="E836" s="3" t="str">
        <f t="shared" si="31"/>
        <v>3Q2018</v>
      </c>
      <c r="F836" s="49" t="str">
        <f>IF(COUNTIF(C832:C834,"&gt;0")&lt;3,"N/A",AVERAGE(C832:C834))</f>
        <v>N/A</v>
      </c>
    </row>
    <row r="837" spans="1:6" ht="12.75">
      <c r="A837" s="45">
        <f aca="true" t="shared" si="34" ref="A837:A900">+B837</f>
        <v>43332</v>
      </c>
      <c r="B837" s="46">
        <v>43332</v>
      </c>
      <c r="C837" s="65">
        <f t="shared" si="32"/>
        <v>0</v>
      </c>
      <c r="E837" s="3" t="str">
        <f t="shared" si="31"/>
        <v>3Q2018</v>
      </c>
      <c r="F837" s="49" t="str">
        <f>+F836</f>
        <v>N/A</v>
      </c>
    </row>
    <row r="838" spans="1:6" ht="12.75">
      <c r="A838" s="39">
        <f t="shared" si="34"/>
        <v>43363</v>
      </c>
      <c r="B838" s="40">
        <v>43363</v>
      </c>
      <c r="C838" s="65">
        <f t="shared" si="32"/>
        <v>0</v>
      </c>
      <c r="E838" s="3" t="str">
        <f t="shared" si="31"/>
        <v>3Q2018</v>
      </c>
      <c r="F838" s="49" t="str">
        <f>+F837</f>
        <v>N/A</v>
      </c>
    </row>
    <row r="839" spans="1:6" ht="12.75">
      <c r="A839" s="39">
        <f t="shared" si="34"/>
        <v>43393</v>
      </c>
      <c r="B839" s="40">
        <v>43393</v>
      </c>
      <c r="C839" s="65">
        <f t="shared" si="32"/>
        <v>0</v>
      </c>
      <c r="E839" s="3" t="str">
        <f t="shared" si="31"/>
        <v>4Q2018</v>
      </c>
      <c r="F839" s="49" t="str">
        <f>IF(COUNTIF(C835:C837,"&gt;0")&lt;3,"N/A",AVERAGE(C835:C837))</f>
        <v>N/A</v>
      </c>
    </row>
    <row r="840" spans="1:6" ht="12.75">
      <c r="A840" s="45">
        <f t="shared" si="34"/>
        <v>43424</v>
      </c>
      <c r="B840" s="46">
        <v>43424</v>
      </c>
      <c r="C840" s="65">
        <f t="shared" si="32"/>
        <v>0</v>
      </c>
      <c r="E840" s="3" t="str">
        <f t="shared" si="31"/>
        <v>4Q2018</v>
      </c>
      <c r="F840" s="49" t="str">
        <f>+F839</f>
        <v>N/A</v>
      </c>
    </row>
    <row r="841" spans="1:6" ht="12.75">
      <c r="A841" s="39">
        <f t="shared" si="34"/>
        <v>43454</v>
      </c>
      <c r="B841" s="40">
        <v>43454</v>
      </c>
      <c r="C841" s="65">
        <f t="shared" si="32"/>
        <v>0</v>
      </c>
      <c r="E841" s="3" t="str">
        <f t="shared" si="31"/>
        <v>4Q2018</v>
      </c>
      <c r="F841" s="49" t="str">
        <f>+F840</f>
        <v>N/A</v>
      </c>
    </row>
    <row r="842" spans="1:6" ht="12.75">
      <c r="A842" s="39">
        <f t="shared" si="34"/>
        <v>43485</v>
      </c>
      <c r="B842" s="40">
        <v>43485</v>
      </c>
      <c r="C842" s="65">
        <f t="shared" si="32"/>
        <v>0</v>
      </c>
      <c r="E842" s="3" t="str">
        <f t="shared" si="31"/>
        <v>1Q2019</v>
      </c>
      <c r="F842" s="49" t="str">
        <f>IF(COUNTIF(C838:C840,"&gt;0")&lt;3,"N/A",AVERAGE(C838:C840))</f>
        <v>N/A</v>
      </c>
    </row>
    <row r="843" spans="1:6" ht="12.75">
      <c r="A843" s="45">
        <f t="shared" si="34"/>
        <v>43516</v>
      </c>
      <c r="B843" s="46">
        <v>43516</v>
      </c>
      <c r="C843" s="65">
        <f t="shared" si="32"/>
        <v>0</v>
      </c>
      <c r="E843" s="3" t="str">
        <f aca="true" t="shared" si="35" ref="E843:E906">IF(MONTH(B843)&lt;4,"1",IF(MONTH(B843)&lt;7,"2",IF(MONTH(B843)&lt;10,"3","4")))&amp;"Q"&amp;YEAR(B843)</f>
        <v>1Q2019</v>
      </c>
      <c r="F843" s="49" t="str">
        <f>+F842</f>
        <v>N/A</v>
      </c>
    </row>
    <row r="844" spans="1:6" ht="12.75">
      <c r="A844" s="39">
        <f t="shared" si="34"/>
        <v>43544</v>
      </c>
      <c r="B844" s="40">
        <v>43544</v>
      </c>
      <c r="C844" s="65">
        <f t="shared" si="32"/>
        <v>0</v>
      </c>
      <c r="E844" s="3" t="str">
        <f t="shared" si="35"/>
        <v>1Q2019</v>
      </c>
      <c r="F844" s="49" t="str">
        <f>+F843</f>
        <v>N/A</v>
      </c>
    </row>
    <row r="845" spans="1:6" ht="12.75">
      <c r="A845" s="39">
        <f t="shared" si="34"/>
        <v>43575</v>
      </c>
      <c r="B845" s="40">
        <v>43575</v>
      </c>
      <c r="C845" s="65">
        <f t="shared" si="32"/>
        <v>0</v>
      </c>
      <c r="E845" s="3" t="str">
        <f t="shared" si="35"/>
        <v>2Q2019</v>
      </c>
      <c r="F845" s="49" t="str">
        <f>IF(COUNTIF(C841:C843,"&gt;0")&lt;3,"N/A",AVERAGE(C841:C843))</f>
        <v>N/A</v>
      </c>
    </row>
    <row r="846" spans="1:6" ht="12.75">
      <c r="A846" s="45">
        <f t="shared" si="34"/>
        <v>43605</v>
      </c>
      <c r="B846" s="46">
        <v>43605</v>
      </c>
      <c r="C846" s="65">
        <f t="shared" si="32"/>
        <v>0</v>
      </c>
      <c r="E846" s="3" t="str">
        <f t="shared" si="35"/>
        <v>2Q2019</v>
      </c>
      <c r="F846" s="49" t="str">
        <f>+F845</f>
        <v>N/A</v>
      </c>
    </row>
    <row r="847" spans="1:6" ht="12.75">
      <c r="A847" s="39">
        <f t="shared" si="34"/>
        <v>43636</v>
      </c>
      <c r="B847" s="40">
        <v>43636</v>
      </c>
      <c r="C847" s="65">
        <f t="shared" si="32"/>
        <v>0</v>
      </c>
      <c r="E847" s="3" t="str">
        <f t="shared" si="35"/>
        <v>2Q2019</v>
      </c>
      <c r="F847" s="49" t="str">
        <f>+F846</f>
        <v>N/A</v>
      </c>
    </row>
    <row r="848" spans="1:6" ht="12.75">
      <c r="A848" s="39">
        <f t="shared" si="34"/>
        <v>43666</v>
      </c>
      <c r="B848" s="40">
        <v>43666</v>
      </c>
      <c r="C848" s="65">
        <f aca="true" t="shared" si="36" ref="C848:C911">+L848%</f>
        <v>0</v>
      </c>
      <c r="E848" s="3" t="str">
        <f t="shared" si="35"/>
        <v>3Q2019</v>
      </c>
      <c r="F848" s="49" t="str">
        <f>IF(COUNTIF(C844:C846,"&gt;0")&lt;3,"N/A",AVERAGE(C844:C846))</f>
        <v>N/A</v>
      </c>
    </row>
    <row r="849" spans="1:6" ht="12.75">
      <c r="A849" s="45">
        <f t="shared" si="34"/>
        <v>43697</v>
      </c>
      <c r="B849" s="46">
        <v>43697</v>
      </c>
      <c r="C849" s="65">
        <f t="shared" si="36"/>
        <v>0</v>
      </c>
      <c r="E849" s="3" t="str">
        <f t="shared" si="35"/>
        <v>3Q2019</v>
      </c>
      <c r="F849" s="49" t="str">
        <f>+F848</f>
        <v>N/A</v>
      </c>
    </row>
    <row r="850" spans="1:6" ht="12.75">
      <c r="A850" s="39">
        <f t="shared" si="34"/>
        <v>43728</v>
      </c>
      <c r="B850" s="40">
        <v>43728</v>
      </c>
      <c r="C850" s="65">
        <f t="shared" si="36"/>
        <v>0</v>
      </c>
      <c r="E850" s="3" t="str">
        <f t="shared" si="35"/>
        <v>3Q2019</v>
      </c>
      <c r="F850" s="49" t="str">
        <f>+F849</f>
        <v>N/A</v>
      </c>
    </row>
    <row r="851" spans="1:6" ht="12.75">
      <c r="A851" s="39">
        <f t="shared" si="34"/>
        <v>43758</v>
      </c>
      <c r="B851" s="40">
        <v>43758</v>
      </c>
      <c r="C851" s="65">
        <f t="shared" si="36"/>
        <v>0</v>
      </c>
      <c r="E851" s="3" t="str">
        <f t="shared" si="35"/>
        <v>4Q2019</v>
      </c>
      <c r="F851" s="49" t="str">
        <f>IF(COUNTIF(C847:C849,"&gt;0")&lt;3,"N/A",AVERAGE(C847:C849))</f>
        <v>N/A</v>
      </c>
    </row>
    <row r="852" spans="1:6" ht="12.75">
      <c r="A852" s="45">
        <f t="shared" si="34"/>
        <v>43789</v>
      </c>
      <c r="B852" s="46">
        <v>43789</v>
      </c>
      <c r="C852" s="65">
        <f t="shared" si="36"/>
        <v>0</v>
      </c>
      <c r="E852" s="3" t="str">
        <f t="shared" si="35"/>
        <v>4Q2019</v>
      </c>
      <c r="F852" s="49" t="str">
        <f>+F851</f>
        <v>N/A</v>
      </c>
    </row>
    <row r="853" spans="1:6" ht="12.75">
      <c r="A853" s="39">
        <f t="shared" si="34"/>
        <v>43819</v>
      </c>
      <c r="B853" s="40">
        <v>43819</v>
      </c>
      <c r="C853" s="65">
        <f t="shared" si="36"/>
        <v>0</v>
      </c>
      <c r="E853" s="3" t="str">
        <f t="shared" si="35"/>
        <v>4Q2019</v>
      </c>
      <c r="F853" s="49" t="str">
        <f>+F852</f>
        <v>N/A</v>
      </c>
    </row>
    <row r="854" spans="1:6" ht="12.75">
      <c r="A854" s="39">
        <f t="shared" si="34"/>
        <v>43850</v>
      </c>
      <c r="B854" s="40">
        <v>43850</v>
      </c>
      <c r="C854" s="65">
        <f t="shared" si="36"/>
        <v>0</v>
      </c>
      <c r="E854" s="3" t="str">
        <f t="shared" si="35"/>
        <v>1Q2020</v>
      </c>
      <c r="F854" s="49" t="str">
        <f>IF(COUNTIF(C850:C852,"&gt;0")&lt;3,"N/A",AVERAGE(C850:C852))</f>
        <v>N/A</v>
      </c>
    </row>
    <row r="855" spans="1:6" ht="12.75">
      <c r="A855" s="45">
        <f t="shared" si="34"/>
        <v>43881</v>
      </c>
      <c r="B855" s="46">
        <v>43881</v>
      </c>
      <c r="C855" s="65">
        <f t="shared" si="36"/>
        <v>0</v>
      </c>
      <c r="E855" s="3" t="str">
        <f t="shared" si="35"/>
        <v>1Q2020</v>
      </c>
      <c r="F855" s="49" t="str">
        <f>+F854</f>
        <v>N/A</v>
      </c>
    </row>
    <row r="856" spans="1:6" ht="12.75">
      <c r="A856" s="39">
        <f t="shared" si="34"/>
        <v>43910</v>
      </c>
      <c r="B856" s="40">
        <v>43910</v>
      </c>
      <c r="C856" s="65">
        <f t="shared" si="36"/>
        <v>0</v>
      </c>
      <c r="E856" s="3" t="str">
        <f t="shared" si="35"/>
        <v>1Q2020</v>
      </c>
      <c r="F856" s="49" t="str">
        <f>+F855</f>
        <v>N/A</v>
      </c>
    </row>
    <row r="857" spans="1:6" ht="12.75">
      <c r="A857" s="39">
        <f t="shared" si="34"/>
        <v>43941</v>
      </c>
      <c r="B857" s="40">
        <v>43941</v>
      </c>
      <c r="C857" s="65">
        <f t="shared" si="36"/>
        <v>0</v>
      </c>
      <c r="E857" s="3" t="str">
        <f t="shared" si="35"/>
        <v>2Q2020</v>
      </c>
      <c r="F857" s="49" t="str">
        <f>IF(COUNTIF(C853:C855,"&gt;0")&lt;3,"N/A",AVERAGE(C853:C855))</f>
        <v>N/A</v>
      </c>
    </row>
    <row r="858" spans="1:6" ht="12.75">
      <c r="A858" s="45">
        <f t="shared" si="34"/>
        <v>43971</v>
      </c>
      <c r="B858" s="46">
        <v>43971</v>
      </c>
      <c r="C858" s="65">
        <f t="shared" si="36"/>
        <v>0</v>
      </c>
      <c r="E858" s="3" t="str">
        <f t="shared" si="35"/>
        <v>2Q2020</v>
      </c>
      <c r="F858" s="49" t="str">
        <f>+F857</f>
        <v>N/A</v>
      </c>
    </row>
    <row r="859" spans="1:6" ht="12.75">
      <c r="A859" s="39">
        <f t="shared" si="34"/>
        <v>44002</v>
      </c>
      <c r="B859" s="40">
        <v>44002</v>
      </c>
      <c r="C859" s="65">
        <f t="shared" si="36"/>
        <v>0</v>
      </c>
      <c r="E859" s="3" t="str">
        <f t="shared" si="35"/>
        <v>2Q2020</v>
      </c>
      <c r="F859" s="49" t="str">
        <f>+F858</f>
        <v>N/A</v>
      </c>
    </row>
    <row r="860" spans="1:6" ht="12.75">
      <c r="A860" s="39">
        <f t="shared" si="34"/>
        <v>44032</v>
      </c>
      <c r="B860" s="40">
        <v>44032</v>
      </c>
      <c r="C860" s="65">
        <f t="shared" si="36"/>
        <v>0</v>
      </c>
      <c r="E860" s="3" t="str">
        <f t="shared" si="35"/>
        <v>3Q2020</v>
      </c>
      <c r="F860" s="49" t="str">
        <f>IF(COUNTIF(C856:C858,"&gt;0")&lt;3,"N/A",AVERAGE(C856:C858))</f>
        <v>N/A</v>
      </c>
    </row>
    <row r="861" spans="1:6" ht="12.75">
      <c r="A861" s="45">
        <f t="shared" si="34"/>
        <v>44063</v>
      </c>
      <c r="B861" s="46">
        <v>44063</v>
      </c>
      <c r="C861" s="65">
        <f t="shared" si="36"/>
        <v>0</v>
      </c>
      <c r="E861" s="3" t="str">
        <f t="shared" si="35"/>
        <v>3Q2020</v>
      </c>
      <c r="F861" s="49" t="str">
        <f>+F860</f>
        <v>N/A</v>
      </c>
    </row>
    <row r="862" spans="1:6" ht="12.75">
      <c r="A862" s="39">
        <f t="shared" si="34"/>
        <v>44094</v>
      </c>
      <c r="B862" s="40">
        <v>44094</v>
      </c>
      <c r="C862" s="65">
        <f t="shared" si="36"/>
        <v>0</v>
      </c>
      <c r="E862" s="3" t="str">
        <f t="shared" si="35"/>
        <v>3Q2020</v>
      </c>
      <c r="F862" s="49" t="str">
        <f>+F861</f>
        <v>N/A</v>
      </c>
    </row>
    <row r="863" spans="1:6" ht="12.75">
      <c r="A863" s="39">
        <f t="shared" si="34"/>
        <v>44124</v>
      </c>
      <c r="B863" s="40">
        <v>44124</v>
      </c>
      <c r="C863" s="65">
        <f t="shared" si="36"/>
        <v>0</v>
      </c>
      <c r="E863" s="3" t="str">
        <f t="shared" si="35"/>
        <v>4Q2020</v>
      </c>
      <c r="F863" s="49" t="str">
        <f>IF(COUNTIF(C859:C861,"&gt;0")&lt;3,"N/A",AVERAGE(C859:C861))</f>
        <v>N/A</v>
      </c>
    </row>
    <row r="864" spans="1:6" ht="12.75">
      <c r="A864" s="45">
        <f t="shared" si="34"/>
        <v>44155</v>
      </c>
      <c r="B864" s="46">
        <v>44155</v>
      </c>
      <c r="C864" s="65">
        <f t="shared" si="36"/>
        <v>0</v>
      </c>
      <c r="E864" s="3" t="str">
        <f t="shared" si="35"/>
        <v>4Q2020</v>
      </c>
      <c r="F864" s="49" t="str">
        <f>+F863</f>
        <v>N/A</v>
      </c>
    </row>
    <row r="865" spans="1:6" ht="12.75">
      <c r="A865" s="39">
        <f t="shared" si="34"/>
        <v>44185</v>
      </c>
      <c r="B865" s="40">
        <v>44185</v>
      </c>
      <c r="C865" s="65">
        <f t="shared" si="36"/>
        <v>0</v>
      </c>
      <c r="E865" s="3" t="str">
        <f t="shared" si="35"/>
        <v>4Q2020</v>
      </c>
      <c r="F865" s="49" t="str">
        <f>+F864</f>
        <v>N/A</v>
      </c>
    </row>
    <row r="866" spans="1:6" ht="12.75">
      <c r="A866" s="39">
        <f t="shared" si="34"/>
        <v>44216</v>
      </c>
      <c r="B866" s="40">
        <v>44216</v>
      </c>
      <c r="C866" s="65">
        <f t="shared" si="36"/>
        <v>0</v>
      </c>
      <c r="E866" s="3" t="str">
        <f t="shared" si="35"/>
        <v>1Q2021</v>
      </c>
      <c r="F866" s="49" t="str">
        <f>IF(COUNTIF(C862:C864,"&gt;0")&lt;3,"N/A",AVERAGE(C862:C864))</f>
        <v>N/A</v>
      </c>
    </row>
    <row r="867" spans="1:6" ht="12.75">
      <c r="A867" s="45">
        <f t="shared" si="34"/>
        <v>44247</v>
      </c>
      <c r="B867" s="46">
        <v>44247</v>
      </c>
      <c r="C867" s="65">
        <f t="shared" si="36"/>
        <v>0</v>
      </c>
      <c r="E867" s="3" t="str">
        <f t="shared" si="35"/>
        <v>1Q2021</v>
      </c>
      <c r="F867" s="49" t="str">
        <f>+F866</f>
        <v>N/A</v>
      </c>
    </row>
    <row r="868" spans="1:6" ht="12.75">
      <c r="A868" s="39">
        <f t="shared" si="34"/>
        <v>44275</v>
      </c>
      <c r="B868" s="40">
        <v>44275</v>
      </c>
      <c r="C868" s="65">
        <f t="shared" si="36"/>
        <v>0</v>
      </c>
      <c r="E868" s="3" t="str">
        <f t="shared" si="35"/>
        <v>1Q2021</v>
      </c>
      <c r="F868" s="49" t="str">
        <f>+F867</f>
        <v>N/A</v>
      </c>
    </row>
    <row r="869" spans="1:6" ht="12.75">
      <c r="A869" s="39">
        <f t="shared" si="34"/>
        <v>44306</v>
      </c>
      <c r="B869" s="40">
        <v>44306</v>
      </c>
      <c r="C869" s="65">
        <f t="shared" si="36"/>
        <v>0</v>
      </c>
      <c r="E869" s="3" t="str">
        <f t="shared" si="35"/>
        <v>2Q2021</v>
      </c>
      <c r="F869" s="49" t="str">
        <f>IF(COUNTIF(C865:C867,"&gt;0")&lt;3,"N/A",AVERAGE(C865:C867))</f>
        <v>N/A</v>
      </c>
    </row>
    <row r="870" spans="1:6" ht="12.75">
      <c r="A870" s="45">
        <f t="shared" si="34"/>
        <v>44336</v>
      </c>
      <c r="B870" s="46">
        <v>44336</v>
      </c>
      <c r="C870" s="65">
        <f t="shared" si="36"/>
        <v>0</v>
      </c>
      <c r="E870" s="3" t="str">
        <f t="shared" si="35"/>
        <v>2Q2021</v>
      </c>
      <c r="F870" s="49" t="str">
        <f>+F869</f>
        <v>N/A</v>
      </c>
    </row>
    <row r="871" spans="1:6" ht="12.75">
      <c r="A871" s="39">
        <f t="shared" si="34"/>
        <v>44367</v>
      </c>
      <c r="B871" s="40">
        <v>44367</v>
      </c>
      <c r="C871" s="65">
        <f t="shared" si="36"/>
        <v>0</v>
      </c>
      <c r="E871" s="3" t="str">
        <f t="shared" si="35"/>
        <v>2Q2021</v>
      </c>
      <c r="F871" s="49" t="str">
        <f>+F870</f>
        <v>N/A</v>
      </c>
    </row>
    <row r="872" spans="1:6" ht="12.75">
      <c r="A872" s="39">
        <f t="shared" si="34"/>
        <v>44397</v>
      </c>
      <c r="B872" s="40">
        <v>44397</v>
      </c>
      <c r="C872" s="65">
        <f t="shared" si="36"/>
        <v>0</v>
      </c>
      <c r="E872" s="3" t="str">
        <f t="shared" si="35"/>
        <v>3Q2021</v>
      </c>
      <c r="F872" s="49" t="str">
        <f>IF(COUNTIF(C868:C870,"&gt;0")&lt;3,"N/A",AVERAGE(C868:C870))</f>
        <v>N/A</v>
      </c>
    </row>
    <row r="873" spans="1:6" ht="12.75">
      <c r="A873" s="45">
        <f t="shared" si="34"/>
        <v>44428</v>
      </c>
      <c r="B873" s="46">
        <v>44428</v>
      </c>
      <c r="C873" s="65">
        <f t="shared" si="36"/>
        <v>0</v>
      </c>
      <c r="E873" s="3" t="str">
        <f t="shared" si="35"/>
        <v>3Q2021</v>
      </c>
      <c r="F873" s="49" t="str">
        <f>+F872</f>
        <v>N/A</v>
      </c>
    </row>
    <row r="874" spans="1:6" ht="12.75">
      <c r="A874" s="39">
        <f t="shared" si="34"/>
        <v>44459</v>
      </c>
      <c r="B874" s="40">
        <v>44459</v>
      </c>
      <c r="C874" s="65">
        <f t="shared" si="36"/>
        <v>0</v>
      </c>
      <c r="E874" s="3" t="str">
        <f t="shared" si="35"/>
        <v>3Q2021</v>
      </c>
      <c r="F874" s="49" t="str">
        <f>+F873</f>
        <v>N/A</v>
      </c>
    </row>
    <row r="875" spans="1:6" ht="12.75">
      <c r="A875" s="39">
        <f t="shared" si="34"/>
        <v>44489</v>
      </c>
      <c r="B875" s="40">
        <v>44489</v>
      </c>
      <c r="C875" s="65">
        <f t="shared" si="36"/>
        <v>0</v>
      </c>
      <c r="E875" s="3" t="str">
        <f t="shared" si="35"/>
        <v>4Q2021</v>
      </c>
      <c r="F875" s="49" t="str">
        <f>IF(COUNTIF(C871:C873,"&gt;0")&lt;3,"N/A",AVERAGE(C871:C873))</f>
        <v>N/A</v>
      </c>
    </row>
    <row r="876" spans="1:6" ht="12.75">
      <c r="A876" s="45">
        <f t="shared" si="34"/>
        <v>44520</v>
      </c>
      <c r="B876" s="46">
        <v>44520</v>
      </c>
      <c r="C876" s="65">
        <f t="shared" si="36"/>
        <v>0</v>
      </c>
      <c r="E876" s="3" t="str">
        <f t="shared" si="35"/>
        <v>4Q2021</v>
      </c>
      <c r="F876" s="49" t="str">
        <f>+F875</f>
        <v>N/A</v>
      </c>
    </row>
    <row r="877" spans="1:6" ht="12.75">
      <c r="A877" s="39">
        <f t="shared" si="34"/>
        <v>44550</v>
      </c>
      <c r="B877" s="40">
        <v>44550</v>
      </c>
      <c r="C877" s="65">
        <f t="shared" si="36"/>
        <v>0</v>
      </c>
      <c r="E877" s="3" t="str">
        <f t="shared" si="35"/>
        <v>4Q2021</v>
      </c>
      <c r="F877" s="49" t="str">
        <f>+F876</f>
        <v>N/A</v>
      </c>
    </row>
    <row r="878" spans="1:6" ht="12.75">
      <c r="A878" s="39">
        <f t="shared" si="34"/>
        <v>44581</v>
      </c>
      <c r="B878" s="40">
        <v>44581</v>
      </c>
      <c r="C878" s="65">
        <f t="shared" si="36"/>
        <v>0</v>
      </c>
      <c r="E878" s="3" t="str">
        <f t="shared" si="35"/>
        <v>1Q2022</v>
      </c>
      <c r="F878" s="49" t="str">
        <f>IF(COUNTIF(C874:C876,"&gt;0")&lt;3,"N/A",AVERAGE(C874:C876))</f>
        <v>N/A</v>
      </c>
    </row>
    <row r="879" spans="1:6" ht="12.75">
      <c r="A879" s="45">
        <f t="shared" si="34"/>
        <v>44612</v>
      </c>
      <c r="B879" s="46">
        <v>44612</v>
      </c>
      <c r="C879" s="65">
        <f t="shared" si="36"/>
        <v>0</v>
      </c>
      <c r="E879" s="3" t="str">
        <f t="shared" si="35"/>
        <v>1Q2022</v>
      </c>
      <c r="F879" s="49" t="str">
        <f>+F878</f>
        <v>N/A</v>
      </c>
    </row>
    <row r="880" spans="1:6" ht="12.75">
      <c r="A880" s="39">
        <f t="shared" si="34"/>
        <v>44640</v>
      </c>
      <c r="B880" s="40">
        <v>44640</v>
      </c>
      <c r="C880" s="65">
        <f t="shared" si="36"/>
        <v>0</v>
      </c>
      <c r="E880" s="3" t="str">
        <f t="shared" si="35"/>
        <v>1Q2022</v>
      </c>
      <c r="F880" s="49" t="str">
        <f>+F879</f>
        <v>N/A</v>
      </c>
    </row>
    <row r="881" spans="1:6" ht="12.75">
      <c r="A881" s="39">
        <f t="shared" si="34"/>
        <v>44671</v>
      </c>
      <c r="B881" s="40">
        <v>44671</v>
      </c>
      <c r="C881" s="65">
        <f t="shared" si="36"/>
        <v>0</v>
      </c>
      <c r="E881" s="3" t="str">
        <f t="shared" si="35"/>
        <v>2Q2022</v>
      </c>
      <c r="F881" s="49" t="str">
        <f>IF(COUNTIF(C877:C879,"&gt;0")&lt;3,"N/A",AVERAGE(C877:C879))</f>
        <v>N/A</v>
      </c>
    </row>
    <row r="882" spans="1:6" ht="12.75">
      <c r="A882" s="45">
        <f t="shared" si="34"/>
        <v>44701</v>
      </c>
      <c r="B882" s="46">
        <v>44701</v>
      </c>
      <c r="C882" s="65">
        <f t="shared" si="36"/>
        <v>0</v>
      </c>
      <c r="E882" s="3" t="str">
        <f t="shared" si="35"/>
        <v>2Q2022</v>
      </c>
      <c r="F882" s="49" t="str">
        <f>+F881</f>
        <v>N/A</v>
      </c>
    </row>
    <row r="883" spans="1:6" ht="12.75">
      <c r="A883" s="39">
        <f t="shared" si="34"/>
        <v>44732</v>
      </c>
      <c r="B883" s="40">
        <v>44732</v>
      </c>
      <c r="C883" s="65">
        <f t="shared" si="36"/>
        <v>0</v>
      </c>
      <c r="E883" s="3" t="str">
        <f t="shared" si="35"/>
        <v>2Q2022</v>
      </c>
      <c r="F883" s="49" t="str">
        <f>+F882</f>
        <v>N/A</v>
      </c>
    </row>
    <row r="884" spans="1:6" ht="12.75">
      <c r="A884" s="39">
        <f t="shared" si="34"/>
        <v>44762</v>
      </c>
      <c r="B884" s="40">
        <v>44762</v>
      </c>
      <c r="C884" s="65">
        <f t="shared" si="36"/>
        <v>0</v>
      </c>
      <c r="E884" s="3" t="str">
        <f t="shared" si="35"/>
        <v>3Q2022</v>
      </c>
      <c r="F884" s="49" t="str">
        <f>IF(COUNTIF(C880:C882,"&gt;0")&lt;3,"N/A",AVERAGE(C880:C882))</f>
        <v>N/A</v>
      </c>
    </row>
    <row r="885" spans="1:6" ht="12.75">
      <c r="A885" s="45">
        <f t="shared" si="34"/>
        <v>44793</v>
      </c>
      <c r="B885" s="46">
        <v>44793</v>
      </c>
      <c r="C885" s="65">
        <f t="shared" si="36"/>
        <v>0</v>
      </c>
      <c r="E885" s="3" t="str">
        <f t="shared" si="35"/>
        <v>3Q2022</v>
      </c>
      <c r="F885" s="49" t="str">
        <f>+F884</f>
        <v>N/A</v>
      </c>
    </row>
    <row r="886" spans="1:6" ht="12.75">
      <c r="A886" s="39">
        <f t="shared" si="34"/>
        <v>44824</v>
      </c>
      <c r="B886" s="40">
        <v>44824</v>
      </c>
      <c r="C886" s="65">
        <f t="shared" si="36"/>
        <v>0</v>
      </c>
      <c r="E886" s="3" t="str">
        <f t="shared" si="35"/>
        <v>3Q2022</v>
      </c>
      <c r="F886" s="49" t="str">
        <f>+F885</f>
        <v>N/A</v>
      </c>
    </row>
    <row r="887" spans="1:6" ht="12.75">
      <c r="A887" s="39">
        <f t="shared" si="34"/>
        <v>44854</v>
      </c>
      <c r="B887" s="40">
        <v>44854</v>
      </c>
      <c r="C887" s="65">
        <f t="shared" si="36"/>
        <v>0</v>
      </c>
      <c r="E887" s="3" t="str">
        <f t="shared" si="35"/>
        <v>4Q2022</v>
      </c>
      <c r="F887" s="49" t="str">
        <f>IF(COUNTIF(C883:C885,"&gt;0")&lt;3,"N/A",AVERAGE(C883:C885))</f>
        <v>N/A</v>
      </c>
    </row>
    <row r="888" spans="1:6" ht="12.75">
      <c r="A888" s="45">
        <f t="shared" si="34"/>
        <v>44885</v>
      </c>
      <c r="B888" s="46">
        <v>44885</v>
      </c>
      <c r="C888" s="65">
        <f t="shared" si="36"/>
        <v>0</v>
      </c>
      <c r="E888" s="3" t="str">
        <f t="shared" si="35"/>
        <v>4Q2022</v>
      </c>
      <c r="F888" s="49" t="str">
        <f>+F887</f>
        <v>N/A</v>
      </c>
    </row>
    <row r="889" spans="1:6" ht="12.75">
      <c r="A889" s="39">
        <f t="shared" si="34"/>
        <v>44915</v>
      </c>
      <c r="B889" s="40">
        <v>44915</v>
      </c>
      <c r="C889" s="65">
        <f t="shared" si="36"/>
        <v>0</v>
      </c>
      <c r="E889" s="3" t="str">
        <f t="shared" si="35"/>
        <v>4Q2022</v>
      </c>
      <c r="F889" s="49" t="str">
        <f>+F888</f>
        <v>N/A</v>
      </c>
    </row>
    <row r="890" spans="1:6" ht="12.75">
      <c r="A890" s="39">
        <f t="shared" si="34"/>
        <v>44946</v>
      </c>
      <c r="B890" s="40">
        <v>44946</v>
      </c>
      <c r="C890" s="65">
        <f t="shared" si="36"/>
        <v>0</v>
      </c>
      <c r="E890" s="3" t="str">
        <f t="shared" si="35"/>
        <v>1Q2023</v>
      </c>
      <c r="F890" s="49" t="str">
        <f>IF(COUNTIF(C886:C888,"&gt;0")&lt;3,"N/A",AVERAGE(C886:C888))</f>
        <v>N/A</v>
      </c>
    </row>
    <row r="891" spans="1:6" ht="12.75">
      <c r="A891" s="45">
        <f t="shared" si="34"/>
        <v>44977</v>
      </c>
      <c r="B891" s="46">
        <v>44977</v>
      </c>
      <c r="C891" s="65">
        <f t="shared" si="36"/>
        <v>0</v>
      </c>
      <c r="E891" s="3" t="str">
        <f t="shared" si="35"/>
        <v>1Q2023</v>
      </c>
      <c r="F891" s="49" t="str">
        <f>+F890</f>
        <v>N/A</v>
      </c>
    </row>
    <row r="892" spans="1:6" ht="12.75">
      <c r="A892" s="39">
        <f t="shared" si="34"/>
        <v>45005</v>
      </c>
      <c r="B892" s="40">
        <v>45005</v>
      </c>
      <c r="C892" s="65">
        <f t="shared" si="36"/>
        <v>0</v>
      </c>
      <c r="E892" s="3" t="str">
        <f t="shared" si="35"/>
        <v>1Q2023</v>
      </c>
      <c r="F892" s="49" t="str">
        <f>+F891</f>
        <v>N/A</v>
      </c>
    </row>
    <row r="893" spans="1:6" ht="12.75">
      <c r="A893" s="39">
        <f t="shared" si="34"/>
        <v>45036</v>
      </c>
      <c r="B893" s="40">
        <v>45036</v>
      </c>
      <c r="C893" s="65">
        <f t="shared" si="36"/>
        <v>0</v>
      </c>
      <c r="E893" s="3" t="str">
        <f t="shared" si="35"/>
        <v>2Q2023</v>
      </c>
      <c r="F893" s="49" t="str">
        <f>IF(COUNTIF(C889:C891,"&gt;0")&lt;3,"N/A",AVERAGE(C889:C891))</f>
        <v>N/A</v>
      </c>
    </row>
    <row r="894" spans="1:6" ht="12.75">
      <c r="A894" s="45">
        <f t="shared" si="34"/>
        <v>45066</v>
      </c>
      <c r="B894" s="46">
        <v>45066</v>
      </c>
      <c r="C894" s="65">
        <f t="shared" si="36"/>
        <v>0</v>
      </c>
      <c r="E894" s="3" t="str">
        <f t="shared" si="35"/>
        <v>2Q2023</v>
      </c>
      <c r="F894" s="49" t="str">
        <f>+F893</f>
        <v>N/A</v>
      </c>
    </row>
    <row r="895" spans="1:6" ht="12.75">
      <c r="A895" s="39">
        <f t="shared" si="34"/>
        <v>45097</v>
      </c>
      <c r="B895" s="40">
        <v>45097</v>
      </c>
      <c r="C895" s="65">
        <f t="shared" si="36"/>
        <v>0</v>
      </c>
      <c r="E895" s="3" t="str">
        <f t="shared" si="35"/>
        <v>2Q2023</v>
      </c>
      <c r="F895" s="49" t="str">
        <f>+F894</f>
        <v>N/A</v>
      </c>
    </row>
    <row r="896" spans="1:6" ht="12.75">
      <c r="A896" s="39">
        <f t="shared" si="34"/>
        <v>45127</v>
      </c>
      <c r="B896" s="40">
        <v>45127</v>
      </c>
      <c r="C896" s="65">
        <f t="shared" si="36"/>
        <v>0</v>
      </c>
      <c r="E896" s="3" t="str">
        <f t="shared" si="35"/>
        <v>3Q2023</v>
      </c>
      <c r="F896" s="49" t="str">
        <f>IF(COUNTIF(C892:C894,"&gt;0")&lt;3,"N/A",AVERAGE(C892:C894))</f>
        <v>N/A</v>
      </c>
    </row>
    <row r="897" spans="1:6" ht="12.75">
      <c r="A897" s="45">
        <f t="shared" si="34"/>
        <v>45158</v>
      </c>
      <c r="B897" s="46">
        <v>45158</v>
      </c>
      <c r="C897" s="65">
        <f t="shared" si="36"/>
        <v>0</v>
      </c>
      <c r="E897" s="3" t="str">
        <f t="shared" si="35"/>
        <v>3Q2023</v>
      </c>
      <c r="F897" s="49" t="str">
        <f>+F896</f>
        <v>N/A</v>
      </c>
    </row>
    <row r="898" spans="1:6" ht="12.75">
      <c r="A898" s="39">
        <f t="shared" si="34"/>
        <v>45189</v>
      </c>
      <c r="B898" s="40">
        <v>45189</v>
      </c>
      <c r="C898" s="65">
        <f t="shared" si="36"/>
        <v>0</v>
      </c>
      <c r="E898" s="3" t="str">
        <f t="shared" si="35"/>
        <v>3Q2023</v>
      </c>
      <c r="F898" s="49" t="str">
        <f>+F897</f>
        <v>N/A</v>
      </c>
    </row>
    <row r="899" spans="1:6" ht="12.75">
      <c r="A899" s="39">
        <f t="shared" si="34"/>
        <v>45219</v>
      </c>
      <c r="B899" s="40">
        <v>45219</v>
      </c>
      <c r="C899" s="65">
        <f t="shared" si="36"/>
        <v>0</v>
      </c>
      <c r="E899" s="3" t="str">
        <f t="shared" si="35"/>
        <v>4Q2023</v>
      </c>
      <c r="F899" s="49" t="str">
        <f>IF(COUNTIF(C895:C897,"&gt;0")&lt;3,"N/A",AVERAGE(C895:C897))</f>
        <v>N/A</v>
      </c>
    </row>
    <row r="900" spans="1:6" ht="12.75">
      <c r="A900" s="45">
        <f t="shared" si="34"/>
        <v>45250</v>
      </c>
      <c r="B900" s="46">
        <v>45250</v>
      </c>
      <c r="C900" s="65">
        <f t="shared" si="36"/>
        <v>0</v>
      </c>
      <c r="E900" s="3" t="str">
        <f t="shared" si="35"/>
        <v>4Q2023</v>
      </c>
      <c r="F900" s="49" t="str">
        <f>+F899</f>
        <v>N/A</v>
      </c>
    </row>
    <row r="901" spans="1:6" ht="12.75">
      <c r="A901" s="39">
        <f aca="true" t="shared" si="37" ref="A901:A964">+B901</f>
        <v>45280</v>
      </c>
      <c r="B901" s="40">
        <v>45280</v>
      </c>
      <c r="C901" s="65">
        <f t="shared" si="36"/>
        <v>0</v>
      </c>
      <c r="E901" s="3" t="str">
        <f t="shared" si="35"/>
        <v>4Q2023</v>
      </c>
      <c r="F901" s="49" t="str">
        <f>+F900</f>
        <v>N/A</v>
      </c>
    </row>
    <row r="902" spans="1:6" ht="12.75">
      <c r="A902" s="39">
        <f t="shared" si="37"/>
        <v>45311</v>
      </c>
      <c r="B902" s="40">
        <v>45311</v>
      </c>
      <c r="C902" s="65">
        <f t="shared" si="36"/>
        <v>0</v>
      </c>
      <c r="E902" s="3" t="str">
        <f t="shared" si="35"/>
        <v>1Q2024</v>
      </c>
      <c r="F902" s="49" t="str">
        <f>IF(COUNTIF(C898:C900,"&gt;0")&lt;3,"N/A",AVERAGE(C898:C900))</f>
        <v>N/A</v>
      </c>
    </row>
    <row r="903" spans="1:6" ht="12.75">
      <c r="A903" s="45">
        <f t="shared" si="37"/>
        <v>45342</v>
      </c>
      <c r="B903" s="46">
        <v>45342</v>
      </c>
      <c r="C903" s="65">
        <f t="shared" si="36"/>
        <v>0</v>
      </c>
      <c r="E903" s="3" t="str">
        <f t="shared" si="35"/>
        <v>1Q2024</v>
      </c>
      <c r="F903" s="49" t="str">
        <f>+F902</f>
        <v>N/A</v>
      </c>
    </row>
    <row r="904" spans="1:6" ht="12.75">
      <c r="A904" s="39">
        <f t="shared" si="37"/>
        <v>45371</v>
      </c>
      <c r="B904" s="40">
        <v>45371</v>
      </c>
      <c r="C904" s="65">
        <f t="shared" si="36"/>
        <v>0</v>
      </c>
      <c r="E904" s="3" t="str">
        <f t="shared" si="35"/>
        <v>1Q2024</v>
      </c>
      <c r="F904" s="49" t="str">
        <f>+F903</f>
        <v>N/A</v>
      </c>
    </row>
    <row r="905" spans="1:6" ht="12.75">
      <c r="A905" s="39">
        <f t="shared" si="37"/>
        <v>45402</v>
      </c>
      <c r="B905" s="40">
        <v>45402</v>
      </c>
      <c r="C905" s="65">
        <f t="shared" si="36"/>
        <v>0</v>
      </c>
      <c r="E905" s="3" t="str">
        <f t="shared" si="35"/>
        <v>2Q2024</v>
      </c>
      <c r="F905" s="49" t="str">
        <f>IF(COUNTIF(C901:C903,"&gt;0")&lt;3,"N/A",AVERAGE(C901:C903))</f>
        <v>N/A</v>
      </c>
    </row>
    <row r="906" spans="1:6" ht="12.75">
      <c r="A906" s="45">
        <f t="shared" si="37"/>
        <v>45432</v>
      </c>
      <c r="B906" s="46">
        <v>45432</v>
      </c>
      <c r="C906" s="65">
        <f t="shared" si="36"/>
        <v>0</v>
      </c>
      <c r="E906" s="3" t="str">
        <f t="shared" si="35"/>
        <v>2Q2024</v>
      </c>
      <c r="F906" s="49" t="str">
        <f>+F905</f>
        <v>N/A</v>
      </c>
    </row>
    <row r="907" spans="1:6" ht="12.75">
      <c r="A907" s="39">
        <f t="shared" si="37"/>
        <v>45463</v>
      </c>
      <c r="B907" s="40">
        <v>45463</v>
      </c>
      <c r="C907" s="65">
        <f t="shared" si="36"/>
        <v>0</v>
      </c>
      <c r="E907" s="3" t="str">
        <f aca="true" t="shared" si="38" ref="E907:E970">IF(MONTH(B907)&lt;4,"1",IF(MONTH(B907)&lt;7,"2",IF(MONTH(B907)&lt;10,"3","4")))&amp;"Q"&amp;YEAR(B907)</f>
        <v>2Q2024</v>
      </c>
      <c r="F907" s="49" t="str">
        <f>+F906</f>
        <v>N/A</v>
      </c>
    </row>
    <row r="908" spans="1:6" ht="12.75">
      <c r="A908" s="39">
        <f t="shared" si="37"/>
        <v>45493</v>
      </c>
      <c r="B908" s="40">
        <v>45493</v>
      </c>
      <c r="C908" s="65">
        <f t="shared" si="36"/>
        <v>0</v>
      </c>
      <c r="E908" s="3" t="str">
        <f t="shared" si="38"/>
        <v>3Q2024</v>
      </c>
      <c r="F908" s="49" t="str">
        <f>IF(COUNTIF(C904:C906,"&gt;0")&lt;3,"N/A",AVERAGE(C904:C906))</f>
        <v>N/A</v>
      </c>
    </row>
    <row r="909" spans="1:6" ht="12.75">
      <c r="A909" s="45">
        <f t="shared" si="37"/>
        <v>45524</v>
      </c>
      <c r="B909" s="46">
        <v>45524</v>
      </c>
      <c r="C909" s="65">
        <f t="shared" si="36"/>
        <v>0</v>
      </c>
      <c r="E909" s="3" t="str">
        <f t="shared" si="38"/>
        <v>3Q2024</v>
      </c>
      <c r="F909" s="49" t="str">
        <f>+F908</f>
        <v>N/A</v>
      </c>
    </row>
    <row r="910" spans="1:6" ht="12.75">
      <c r="A910" s="39">
        <f t="shared" si="37"/>
        <v>45555</v>
      </c>
      <c r="B910" s="40">
        <v>45555</v>
      </c>
      <c r="C910" s="65">
        <f t="shared" si="36"/>
        <v>0</v>
      </c>
      <c r="E910" s="3" t="str">
        <f t="shared" si="38"/>
        <v>3Q2024</v>
      </c>
      <c r="F910" s="49" t="str">
        <f>+F909</f>
        <v>N/A</v>
      </c>
    </row>
    <row r="911" spans="1:6" ht="12.75">
      <c r="A911" s="39">
        <f t="shared" si="37"/>
        <v>45585</v>
      </c>
      <c r="B911" s="40">
        <v>45585</v>
      </c>
      <c r="C911" s="65">
        <f t="shared" si="36"/>
        <v>0</v>
      </c>
      <c r="E911" s="3" t="str">
        <f t="shared" si="38"/>
        <v>4Q2024</v>
      </c>
      <c r="F911" s="49" t="str">
        <f>IF(COUNTIF(C907:C909,"&gt;0")&lt;3,"N/A",AVERAGE(C907:C909))</f>
        <v>N/A</v>
      </c>
    </row>
    <row r="912" spans="1:6" ht="12.75">
      <c r="A912" s="45">
        <f t="shared" si="37"/>
        <v>45616</v>
      </c>
      <c r="B912" s="46">
        <v>45616</v>
      </c>
      <c r="C912" s="65">
        <f aca="true" t="shared" si="39" ref="C912:C975">+L912%</f>
        <v>0</v>
      </c>
      <c r="E912" s="3" t="str">
        <f t="shared" si="38"/>
        <v>4Q2024</v>
      </c>
      <c r="F912" s="49" t="str">
        <f>+F911</f>
        <v>N/A</v>
      </c>
    </row>
    <row r="913" spans="1:6" ht="12.75">
      <c r="A913" s="39">
        <f t="shared" si="37"/>
        <v>45646</v>
      </c>
      <c r="B913" s="40">
        <v>45646</v>
      </c>
      <c r="C913" s="65">
        <f t="shared" si="39"/>
        <v>0</v>
      </c>
      <c r="E913" s="3" t="str">
        <f t="shared" si="38"/>
        <v>4Q2024</v>
      </c>
      <c r="F913" s="49" t="str">
        <f>+F912</f>
        <v>N/A</v>
      </c>
    </row>
    <row r="914" spans="1:6" ht="12.75">
      <c r="A914" s="39">
        <f t="shared" si="37"/>
        <v>45677</v>
      </c>
      <c r="B914" s="40">
        <v>45677</v>
      </c>
      <c r="C914" s="65">
        <f t="shared" si="39"/>
        <v>0</v>
      </c>
      <c r="E914" s="3" t="str">
        <f t="shared" si="38"/>
        <v>1Q2025</v>
      </c>
      <c r="F914" s="49" t="str">
        <f>IF(COUNTIF(C910:C912,"&gt;0")&lt;3,"N/A",AVERAGE(C910:C912))</f>
        <v>N/A</v>
      </c>
    </row>
    <row r="915" spans="1:6" ht="12.75">
      <c r="A915" s="45">
        <f t="shared" si="37"/>
        <v>45708</v>
      </c>
      <c r="B915" s="46">
        <v>45708</v>
      </c>
      <c r="C915" s="65">
        <f t="shared" si="39"/>
        <v>0</v>
      </c>
      <c r="E915" s="3" t="str">
        <f t="shared" si="38"/>
        <v>1Q2025</v>
      </c>
      <c r="F915" s="49" t="str">
        <f>+F914</f>
        <v>N/A</v>
      </c>
    </row>
    <row r="916" spans="1:6" ht="12.75">
      <c r="A916" s="39">
        <f t="shared" si="37"/>
        <v>45736</v>
      </c>
      <c r="B916" s="40">
        <v>45736</v>
      </c>
      <c r="C916" s="65">
        <f t="shared" si="39"/>
        <v>0</v>
      </c>
      <c r="E916" s="3" t="str">
        <f t="shared" si="38"/>
        <v>1Q2025</v>
      </c>
      <c r="F916" s="49" t="str">
        <f>+F915</f>
        <v>N/A</v>
      </c>
    </row>
    <row r="917" spans="1:6" ht="12.75">
      <c r="A917" s="39">
        <f t="shared" si="37"/>
        <v>45767</v>
      </c>
      <c r="B917" s="40">
        <v>45767</v>
      </c>
      <c r="C917" s="65">
        <f t="shared" si="39"/>
        <v>0</v>
      </c>
      <c r="E917" s="3" t="str">
        <f t="shared" si="38"/>
        <v>2Q2025</v>
      </c>
      <c r="F917" s="49" t="str">
        <f>IF(COUNTIF(C913:C915,"&gt;0")&lt;3,"N/A",AVERAGE(C913:C915))</f>
        <v>N/A</v>
      </c>
    </row>
    <row r="918" spans="1:6" ht="12.75">
      <c r="A918" s="45">
        <f t="shared" si="37"/>
        <v>45797</v>
      </c>
      <c r="B918" s="46">
        <v>45797</v>
      </c>
      <c r="C918" s="65">
        <f t="shared" si="39"/>
        <v>0</v>
      </c>
      <c r="E918" s="3" t="str">
        <f t="shared" si="38"/>
        <v>2Q2025</v>
      </c>
      <c r="F918" s="49" t="str">
        <f>+F917</f>
        <v>N/A</v>
      </c>
    </row>
    <row r="919" spans="1:6" ht="12.75">
      <c r="A919" s="39">
        <f t="shared" si="37"/>
        <v>45828</v>
      </c>
      <c r="B919" s="40">
        <v>45828</v>
      </c>
      <c r="C919" s="65">
        <f t="shared" si="39"/>
        <v>0</v>
      </c>
      <c r="E919" s="3" t="str">
        <f t="shared" si="38"/>
        <v>2Q2025</v>
      </c>
      <c r="F919" s="49" t="str">
        <f>+F918</f>
        <v>N/A</v>
      </c>
    </row>
    <row r="920" spans="1:6" ht="12.75">
      <c r="A920" s="39">
        <f t="shared" si="37"/>
        <v>45858</v>
      </c>
      <c r="B920" s="40">
        <v>45858</v>
      </c>
      <c r="C920" s="65">
        <f t="shared" si="39"/>
        <v>0</v>
      </c>
      <c r="E920" s="3" t="str">
        <f t="shared" si="38"/>
        <v>3Q2025</v>
      </c>
      <c r="F920" s="49" t="str">
        <f>IF(COUNTIF(C916:C918,"&gt;0")&lt;3,"N/A",AVERAGE(C916:C918))</f>
        <v>N/A</v>
      </c>
    </row>
    <row r="921" spans="1:6" ht="12.75">
      <c r="A921" s="45">
        <f t="shared" si="37"/>
        <v>45889</v>
      </c>
      <c r="B921" s="46">
        <v>45889</v>
      </c>
      <c r="C921" s="65">
        <f t="shared" si="39"/>
        <v>0</v>
      </c>
      <c r="E921" s="3" t="str">
        <f t="shared" si="38"/>
        <v>3Q2025</v>
      </c>
      <c r="F921" s="49" t="str">
        <f>+F920</f>
        <v>N/A</v>
      </c>
    </row>
    <row r="922" spans="1:6" ht="12.75">
      <c r="A922" s="39">
        <f t="shared" si="37"/>
        <v>45920</v>
      </c>
      <c r="B922" s="40">
        <v>45920</v>
      </c>
      <c r="C922" s="65">
        <f t="shared" si="39"/>
        <v>0</v>
      </c>
      <c r="E922" s="3" t="str">
        <f t="shared" si="38"/>
        <v>3Q2025</v>
      </c>
      <c r="F922" s="49" t="str">
        <f>+F921</f>
        <v>N/A</v>
      </c>
    </row>
    <row r="923" spans="1:6" ht="12.75">
      <c r="A923" s="39">
        <f t="shared" si="37"/>
        <v>45950</v>
      </c>
      <c r="B923" s="40">
        <v>45950</v>
      </c>
      <c r="C923" s="65">
        <f t="shared" si="39"/>
        <v>0</v>
      </c>
      <c r="E923" s="3" t="str">
        <f t="shared" si="38"/>
        <v>4Q2025</v>
      </c>
      <c r="F923" s="49" t="str">
        <f>IF(COUNTIF(C919:C921,"&gt;0")&lt;3,"N/A",AVERAGE(C919:C921))</f>
        <v>N/A</v>
      </c>
    </row>
    <row r="924" spans="1:6" ht="12.75">
      <c r="A924" s="45">
        <f t="shared" si="37"/>
        <v>45981</v>
      </c>
      <c r="B924" s="46">
        <v>45981</v>
      </c>
      <c r="C924" s="65">
        <f t="shared" si="39"/>
        <v>0</v>
      </c>
      <c r="E924" s="3" t="str">
        <f t="shared" si="38"/>
        <v>4Q2025</v>
      </c>
      <c r="F924" s="49" t="str">
        <f>+F923</f>
        <v>N/A</v>
      </c>
    </row>
    <row r="925" spans="1:6" ht="12.75">
      <c r="A925" s="39">
        <f t="shared" si="37"/>
        <v>46011</v>
      </c>
      <c r="B925" s="40">
        <v>46011</v>
      </c>
      <c r="C925" s="65">
        <f t="shared" si="39"/>
        <v>0</v>
      </c>
      <c r="E925" s="3" t="str">
        <f t="shared" si="38"/>
        <v>4Q2025</v>
      </c>
      <c r="F925" s="49" t="str">
        <f>+F924</f>
        <v>N/A</v>
      </c>
    </row>
    <row r="926" spans="1:6" ht="12.75">
      <c r="A926" s="39">
        <f t="shared" si="37"/>
        <v>46042</v>
      </c>
      <c r="B926" s="40">
        <v>46042</v>
      </c>
      <c r="C926" s="65">
        <f t="shared" si="39"/>
        <v>0</v>
      </c>
      <c r="E926" s="3" t="str">
        <f t="shared" si="38"/>
        <v>1Q2026</v>
      </c>
      <c r="F926" s="49" t="str">
        <f>IF(COUNTIF(C922:C924,"&gt;0")&lt;3,"N/A",AVERAGE(C922:C924))</f>
        <v>N/A</v>
      </c>
    </row>
    <row r="927" spans="1:6" ht="12.75">
      <c r="A927" s="45">
        <f t="shared" si="37"/>
        <v>46073</v>
      </c>
      <c r="B927" s="46">
        <v>46073</v>
      </c>
      <c r="C927" s="65">
        <f t="shared" si="39"/>
        <v>0</v>
      </c>
      <c r="E927" s="3" t="str">
        <f t="shared" si="38"/>
        <v>1Q2026</v>
      </c>
      <c r="F927" s="49" t="str">
        <f>+F926</f>
        <v>N/A</v>
      </c>
    </row>
    <row r="928" spans="1:6" ht="12.75">
      <c r="A928" s="39">
        <f t="shared" si="37"/>
        <v>46101</v>
      </c>
      <c r="B928" s="40">
        <v>46101</v>
      </c>
      <c r="C928" s="65">
        <f t="shared" si="39"/>
        <v>0</v>
      </c>
      <c r="E928" s="3" t="str">
        <f t="shared" si="38"/>
        <v>1Q2026</v>
      </c>
      <c r="F928" s="49" t="str">
        <f>+F927</f>
        <v>N/A</v>
      </c>
    </row>
    <row r="929" spans="1:6" ht="12.75">
      <c r="A929" s="39">
        <f t="shared" si="37"/>
        <v>46132</v>
      </c>
      <c r="B929" s="40">
        <v>46132</v>
      </c>
      <c r="C929" s="65">
        <f t="shared" si="39"/>
        <v>0</v>
      </c>
      <c r="E929" s="3" t="str">
        <f t="shared" si="38"/>
        <v>2Q2026</v>
      </c>
      <c r="F929" s="49" t="str">
        <f>IF(COUNTIF(C925:C927,"&gt;0")&lt;3,"N/A",AVERAGE(C925:C927))</f>
        <v>N/A</v>
      </c>
    </row>
    <row r="930" spans="1:6" ht="12.75">
      <c r="A930" s="45">
        <f t="shared" si="37"/>
        <v>46162</v>
      </c>
      <c r="B930" s="46">
        <v>46162</v>
      </c>
      <c r="C930" s="65">
        <f t="shared" si="39"/>
        <v>0</v>
      </c>
      <c r="E930" s="3" t="str">
        <f t="shared" si="38"/>
        <v>2Q2026</v>
      </c>
      <c r="F930" s="49" t="str">
        <f>+F929</f>
        <v>N/A</v>
      </c>
    </row>
    <row r="931" spans="1:6" ht="12.75">
      <c r="A931" s="39">
        <f t="shared" si="37"/>
        <v>46193</v>
      </c>
      <c r="B931" s="40">
        <v>46193</v>
      </c>
      <c r="C931" s="65">
        <f t="shared" si="39"/>
        <v>0</v>
      </c>
      <c r="E931" s="3" t="str">
        <f t="shared" si="38"/>
        <v>2Q2026</v>
      </c>
      <c r="F931" s="49" t="str">
        <f>+F930</f>
        <v>N/A</v>
      </c>
    </row>
    <row r="932" spans="1:6" ht="12.75">
      <c r="A932" s="39">
        <f t="shared" si="37"/>
        <v>46223</v>
      </c>
      <c r="B932" s="40">
        <v>46223</v>
      </c>
      <c r="C932" s="65">
        <f t="shared" si="39"/>
        <v>0</v>
      </c>
      <c r="E932" s="3" t="str">
        <f t="shared" si="38"/>
        <v>3Q2026</v>
      </c>
      <c r="F932" s="49" t="str">
        <f>IF(COUNTIF(C928:C930,"&gt;0")&lt;3,"N/A",AVERAGE(C928:C930))</f>
        <v>N/A</v>
      </c>
    </row>
    <row r="933" spans="1:6" ht="12.75">
      <c r="A933" s="45">
        <f t="shared" si="37"/>
        <v>46254</v>
      </c>
      <c r="B933" s="46">
        <v>46254</v>
      </c>
      <c r="C933" s="65">
        <f t="shared" si="39"/>
        <v>0</v>
      </c>
      <c r="E933" s="3" t="str">
        <f t="shared" si="38"/>
        <v>3Q2026</v>
      </c>
      <c r="F933" s="49" t="str">
        <f>+F932</f>
        <v>N/A</v>
      </c>
    </row>
    <row r="934" spans="1:6" ht="12.75">
      <c r="A934" s="39">
        <f t="shared" si="37"/>
        <v>46285</v>
      </c>
      <c r="B934" s="40">
        <v>46285</v>
      </c>
      <c r="C934" s="65">
        <f t="shared" si="39"/>
        <v>0</v>
      </c>
      <c r="E934" s="3" t="str">
        <f t="shared" si="38"/>
        <v>3Q2026</v>
      </c>
      <c r="F934" s="49" t="str">
        <f>+F933</f>
        <v>N/A</v>
      </c>
    </row>
    <row r="935" spans="1:6" ht="12.75">
      <c r="A935" s="39">
        <f t="shared" si="37"/>
        <v>46315</v>
      </c>
      <c r="B935" s="40">
        <v>46315</v>
      </c>
      <c r="C935" s="65">
        <f t="shared" si="39"/>
        <v>0</v>
      </c>
      <c r="E935" s="3" t="str">
        <f t="shared" si="38"/>
        <v>4Q2026</v>
      </c>
      <c r="F935" s="49" t="str">
        <f>IF(COUNTIF(C931:C933,"&gt;0")&lt;3,"N/A",AVERAGE(C931:C933))</f>
        <v>N/A</v>
      </c>
    </row>
    <row r="936" spans="1:6" ht="12.75">
      <c r="A936" s="45">
        <f t="shared" si="37"/>
        <v>46346</v>
      </c>
      <c r="B936" s="46">
        <v>46346</v>
      </c>
      <c r="C936" s="65">
        <f t="shared" si="39"/>
        <v>0</v>
      </c>
      <c r="E936" s="3" t="str">
        <f t="shared" si="38"/>
        <v>4Q2026</v>
      </c>
      <c r="F936" s="49" t="str">
        <f>+F935</f>
        <v>N/A</v>
      </c>
    </row>
    <row r="937" spans="1:6" ht="12.75">
      <c r="A937" s="39">
        <f t="shared" si="37"/>
        <v>46376</v>
      </c>
      <c r="B937" s="40">
        <v>46376</v>
      </c>
      <c r="C937" s="65">
        <f t="shared" si="39"/>
        <v>0</v>
      </c>
      <c r="E937" s="3" t="str">
        <f t="shared" si="38"/>
        <v>4Q2026</v>
      </c>
      <c r="F937" s="49" t="str">
        <f>+F936</f>
        <v>N/A</v>
      </c>
    </row>
    <row r="938" spans="1:6" ht="12.75">
      <c r="A938" s="39">
        <f t="shared" si="37"/>
        <v>46407</v>
      </c>
      <c r="B938" s="40">
        <v>46407</v>
      </c>
      <c r="C938" s="65">
        <f t="shared" si="39"/>
        <v>0</v>
      </c>
      <c r="E938" s="3" t="str">
        <f t="shared" si="38"/>
        <v>1Q2027</v>
      </c>
      <c r="F938" s="49" t="str">
        <f>IF(COUNTIF(C934:C936,"&gt;0")&lt;3,"N/A",AVERAGE(C934:C936))</f>
        <v>N/A</v>
      </c>
    </row>
    <row r="939" spans="1:6" ht="12.75">
      <c r="A939" s="45">
        <f t="shared" si="37"/>
        <v>46438</v>
      </c>
      <c r="B939" s="46">
        <v>46438</v>
      </c>
      <c r="C939" s="65">
        <f t="shared" si="39"/>
        <v>0</v>
      </c>
      <c r="E939" s="3" t="str">
        <f t="shared" si="38"/>
        <v>1Q2027</v>
      </c>
      <c r="F939" s="49" t="str">
        <f>+F938</f>
        <v>N/A</v>
      </c>
    </row>
    <row r="940" spans="1:6" ht="12.75">
      <c r="A940" s="39">
        <f t="shared" si="37"/>
        <v>46466</v>
      </c>
      <c r="B940" s="40">
        <v>46466</v>
      </c>
      <c r="C940" s="65">
        <f t="shared" si="39"/>
        <v>0</v>
      </c>
      <c r="E940" s="3" t="str">
        <f t="shared" si="38"/>
        <v>1Q2027</v>
      </c>
      <c r="F940" s="49" t="str">
        <f>+F939</f>
        <v>N/A</v>
      </c>
    </row>
    <row r="941" spans="1:6" ht="12.75">
      <c r="A941" s="39">
        <f t="shared" si="37"/>
        <v>46497</v>
      </c>
      <c r="B941" s="40">
        <v>46497</v>
      </c>
      <c r="C941" s="65">
        <f t="shared" si="39"/>
        <v>0</v>
      </c>
      <c r="E941" s="3" t="str">
        <f t="shared" si="38"/>
        <v>2Q2027</v>
      </c>
      <c r="F941" s="49" t="str">
        <f>IF(COUNTIF(C937:C939,"&gt;0")&lt;3,"N/A",AVERAGE(C937:C939))</f>
        <v>N/A</v>
      </c>
    </row>
    <row r="942" spans="1:6" ht="12.75">
      <c r="A942" s="45">
        <f t="shared" si="37"/>
        <v>46527</v>
      </c>
      <c r="B942" s="46">
        <v>46527</v>
      </c>
      <c r="C942" s="65">
        <f t="shared" si="39"/>
        <v>0</v>
      </c>
      <c r="E942" s="3" t="str">
        <f t="shared" si="38"/>
        <v>2Q2027</v>
      </c>
      <c r="F942" s="49" t="str">
        <f>+F941</f>
        <v>N/A</v>
      </c>
    </row>
    <row r="943" spans="1:6" ht="12.75">
      <c r="A943" s="39">
        <f t="shared" si="37"/>
        <v>46558</v>
      </c>
      <c r="B943" s="40">
        <v>46558</v>
      </c>
      <c r="C943" s="65">
        <f t="shared" si="39"/>
        <v>0</v>
      </c>
      <c r="E943" s="3" t="str">
        <f t="shared" si="38"/>
        <v>2Q2027</v>
      </c>
      <c r="F943" s="49" t="str">
        <f>+F942</f>
        <v>N/A</v>
      </c>
    </row>
    <row r="944" spans="1:6" ht="12.75">
      <c r="A944" s="39">
        <f t="shared" si="37"/>
        <v>46588</v>
      </c>
      <c r="B944" s="40">
        <v>46588</v>
      </c>
      <c r="C944" s="65">
        <f t="shared" si="39"/>
        <v>0</v>
      </c>
      <c r="E944" s="3" t="str">
        <f t="shared" si="38"/>
        <v>3Q2027</v>
      </c>
      <c r="F944" s="49" t="str">
        <f>IF(COUNTIF(C940:C942,"&gt;0")&lt;3,"N/A",AVERAGE(C940:C942))</f>
        <v>N/A</v>
      </c>
    </row>
    <row r="945" spans="1:6" ht="12.75">
      <c r="A945" s="45">
        <f t="shared" si="37"/>
        <v>46619</v>
      </c>
      <c r="B945" s="46">
        <v>46619</v>
      </c>
      <c r="C945" s="65">
        <f t="shared" si="39"/>
        <v>0</v>
      </c>
      <c r="E945" s="3" t="str">
        <f t="shared" si="38"/>
        <v>3Q2027</v>
      </c>
      <c r="F945" s="49" t="str">
        <f>+F944</f>
        <v>N/A</v>
      </c>
    </row>
    <row r="946" spans="1:6" ht="12.75">
      <c r="A946" s="39">
        <f t="shared" si="37"/>
        <v>46650</v>
      </c>
      <c r="B946" s="40">
        <v>46650</v>
      </c>
      <c r="C946" s="65">
        <f t="shared" si="39"/>
        <v>0</v>
      </c>
      <c r="E946" s="3" t="str">
        <f t="shared" si="38"/>
        <v>3Q2027</v>
      </c>
      <c r="F946" s="49" t="str">
        <f>+F945</f>
        <v>N/A</v>
      </c>
    </row>
    <row r="947" spans="1:6" ht="12.75">
      <c r="A947" s="39">
        <f t="shared" si="37"/>
        <v>46680</v>
      </c>
      <c r="B947" s="40">
        <v>46680</v>
      </c>
      <c r="C947" s="65">
        <f t="shared" si="39"/>
        <v>0</v>
      </c>
      <c r="E947" s="3" t="str">
        <f t="shared" si="38"/>
        <v>4Q2027</v>
      </c>
      <c r="F947" s="49" t="str">
        <f>IF(COUNTIF(C943:C945,"&gt;0")&lt;3,"N/A",AVERAGE(C943:C945))</f>
        <v>N/A</v>
      </c>
    </row>
    <row r="948" spans="1:6" ht="12.75">
      <c r="A948" s="45">
        <f t="shared" si="37"/>
        <v>46711</v>
      </c>
      <c r="B948" s="46">
        <v>46711</v>
      </c>
      <c r="C948" s="65">
        <f t="shared" si="39"/>
        <v>0</v>
      </c>
      <c r="E948" s="3" t="str">
        <f t="shared" si="38"/>
        <v>4Q2027</v>
      </c>
      <c r="F948" s="49" t="str">
        <f>+F947</f>
        <v>N/A</v>
      </c>
    </row>
    <row r="949" spans="1:6" ht="12.75">
      <c r="A949" s="39">
        <f t="shared" si="37"/>
        <v>46741</v>
      </c>
      <c r="B949" s="40">
        <v>46741</v>
      </c>
      <c r="C949" s="65">
        <f t="shared" si="39"/>
        <v>0</v>
      </c>
      <c r="E949" s="3" t="str">
        <f t="shared" si="38"/>
        <v>4Q2027</v>
      </c>
      <c r="F949" s="49" t="str">
        <f>+F948</f>
        <v>N/A</v>
      </c>
    </row>
    <row r="950" spans="1:6" ht="12.75">
      <c r="A950" s="39">
        <f t="shared" si="37"/>
        <v>46772</v>
      </c>
      <c r="B950" s="40">
        <v>46772</v>
      </c>
      <c r="C950" s="65">
        <f t="shared" si="39"/>
        <v>0</v>
      </c>
      <c r="E950" s="3" t="str">
        <f t="shared" si="38"/>
        <v>1Q2028</v>
      </c>
      <c r="F950" s="49" t="str">
        <f>IF(COUNTIF(C946:C948,"&gt;0")&lt;3,"N/A",AVERAGE(C946:C948))</f>
        <v>N/A</v>
      </c>
    </row>
    <row r="951" spans="1:6" ht="12.75">
      <c r="A951" s="45">
        <f t="shared" si="37"/>
        <v>46803</v>
      </c>
      <c r="B951" s="46">
        <v>46803</v>
      </c>
      <c r="C951" s="65">
        <f t="shared" si="39"/>
        <v>0</v>
      </c>
      <c r="E951" s="3" t="str">
        <f t="shared" si="38"/>
        <v>1Q2028</v>
      </c>
      <c r="F951" s="49" t="str">
        <f>+F950</f>
        <v>N/A</v>
      </c>
    </row>
    <row r="952" spans="1:6" ht="12.75">
      <c r="A952" s="39">
        <f t="shared" si="37"/>
        <v>46832</v>
      </c>
      <c r="B952" s="40">
        <v>46832</v>
      </c>
      <c r="C952" s="65">
        <f t="shared" si="39"/>
        <v>0</v>
      </c>
      <c r="E952" s="3" t="str">
        <f t="shared" si="38"/>
        <v>1Q2028</v>
      </c>
      <c r="F952" s="49" t="str">
        <f>+F951</f>
        <v>N/A</v>
      </c>
    </row>
    <row r="953" spans="1:6" ht="12.75">
      <c r="A953" s="39">
        <f t="shared" si="37"/>
        <v>46863</v>
      </c>
      <c r="B953" s="40">
        <v>46863</v>
      </c>
      <c r="C953" s="65">
        <f t="shared" si="39"/>
        <v>0</v>
      </c>
      <c r="E953" s="3" t="str">
        <f t="shared" si="38"/>
        <v>2Q2028</v>
      </c>
      <c r="F953" s="49" t="str">
        <f>IF(COUNTIF(C949:C951,"&gt;0")&lt;3,"N/A",AVERAGE(C949:C951))</f>
        <v>N/A</v>
      </c>
    </row>
    <row r="954" spans="1:6" ht="12.75">
      <c r="A954" s="45">
        <f t="shared" si="37"/>
        <v>46893</v>
      </c>
      <c r="B954" s="46">
        <v>46893</v>
      </c>
      <c r="C954" s="65">
        <f t="shared" si="39"/>
        <v>0</v>
      </c>
      <c r="E954" s="3" t="str">
        <f t="shared" si="38"/>
        <v>2Q2028</v>
      </c>
      <c r="F954" s="49" t="str">
        <f>+F953</f>
        <v>N/A</v>
      </c>
    </row>
    <row r="955" spans="1:6" ht="12.75">
      <c r="A955" s="39">
        <f t="shared" si="37"/>
        <v>46924</v>
      </c>
      <c r="B955" s="40">
        <v>46924</v>
      </c>
      <c r="C955" s="65">
        <f t="shared" si="39"/>
        <v>0</v>
      </c>
      <c r="E955" s="3" t="str">
        <f t="shared" si="38"/>
        <v>2Q2028</v>
      </c>
      <c r="F955" s="49" t="str">
        <f>+F954</f>
        <v>N/A</v>
      </c>
    </row>
    <row r="956" spans="1:6" ht="12.75">
      <c r="A956" s="39">
        <f t="shared" si="37"/>
        <v>46954</v>
      </c>
      <c r="B956" s="40">
        <v>46954</v>
      </c>
      <c r="C956" s="65">
        <f t="shared" si="39"/>
        <v>0</v>
      </c>
      <c r="E956" s="3" t="str">
        <f t="shared" si="38"/>
        <v>3Q2028</v>
      </c>
      <c r="F956" s="49" t="str">
        <f>IF(COUNTIF(C952:C954,"&gt;0")&lt;3,"N/A",AVERAGE(C952:C954))</f>
        <v>N/A</v>
      </c>
    </row>
    <row r="957" spans="1:6" ht="12.75">
      <c r="A957" s="45">
        <f t="shared" si="37"/>
        <v>46985</v>
      </c>
      <c r="B957" s="46">
        <v>46985</v>
      </c>
      <c r="C957" s="65">
        <f t="shared" si="39"/>
        <v>0</v>
      </c>
      <c r="E957" s="3" t="str">
        <f t="shared" si="38"/>
        <v>3Q2028</v>
      </c>
      <c r="F957" s="49" t="str">
        <f>+F956</f>
        <v>N/A</v>
      </c>
    </row>
    <row r="958" spans="1:6" ht="12.75">
      <c r="A958" s="39">
        <f t="shared" si="37"/>
        <v>47016</v>
      </c>
      <c r="B958" s="40">
        <v>47016</v>
      </c>
      <c r="C958" s="65">
        <f t="shared" si="39"/>
        <v>0</v>
      </c>
      <c r="E958" s="3" t="str">
        <f t="shared" si="38"/>
        <v>3Q2028</v>
      </c>
      <c r="F958" s="49" t="str">
        <f>+F957</f>
        <v>N/A</v>
      </c>
    </row>
    <row r="959" spans="1:6" ht="12.75">
      <c r="A959" s="39">
        <f t="shared" si="37"/>
        <v>47046</v>
      </c>
      <c r="B959" s="40">
        <v>47046</v>
      </c>
      <c r="C959" s="65">
        <f t="shared" si="39"/>
        <v>0</v>
      </c>
      <c r="E959" s="3" t="str">
        <f t="shared" si="38"/>
        <v>4Q2028</v>
      </c>
      <c r="F959" s="49" t="str">
        <f>IF(COUNTIF(C955:C957,"&gt;0")&lt;3,"N/A",AVERAGE(C955:C957))</f>
        <v>N/A</v>
      </c>
    </row>
    <row r="960" spans="1:6" ht="12.75">
      <c r="A960" s="45">
        <f t="shared" si="37"/>
        <v>47077</v>
      </c>
      <c r="B960" s="46">
        <v>47077</v>
      </c>
      <c r="C960" s="65">
        <f t="shared" si="39"/>
        <v>0</v>
      </c>
      <c r="E960" s="3" t="str">
        <f t="shared" si="38"/>
        <v>4Q2028</v>
      </c>
      <c r="F960" s="49" t="str">
        <f>+F959</f>
        <v>N/A</v>
      </c>
    </row>
    <row r="961" spans="1:6" ht="12.75">
      <c r="A961" s="39">
        <f t="shared" si="37"/>
        <v>47107</v>
      </c>
      <c r="B961" s="40">
        <v>47107</v>
      </c>
      <c r="C961" s="65">
        <f t="shared" si="39"/>
        <v>0</v>
      </c>
      <c r="E961" s="3" t="str">
        <f t="shared" si="38"/>
        <v>4Q2028</v>
      </c>
      <c r="F961" s="49" t="str">
        <f>+F960</f>
        <v>N/A</v>
      </c>
    </row>
    <row r="962" spans="1:6" ht="12.75">
      <c r="A962" s="39">
        <f t="shared" si="37"/>
        <v>47138</v>
      </c>
      <c r="B962" s="40">
        <v>47138</v>
      </c>
      <c r="C962" s="65">
        <f t="shared" si="39"/>
        <v>0</v>
      </c>
      <c r="E962" s="3" t="str">
        <f t="shared" si="38"/>
        <v>1Q2029</v>
      </c>
      <c r="F962" s="49" t="str">
        <f>IF(COUNTIF(C958:C960,"&gt;0")&lt;3,"N/A",AVERAGE(C958:C960))</f>
        <v>N/A</v>
      </c>
    </row>
    <row r="963" spans="1:6" ht="12.75">
      <c r="A963" s="45">
        <f t="shared" si="37"/>
        <v>47169</v>
      </c>
      <c r="B963" s="46">
        <v>47169</v>
      </c>
      <c r="C963" s="65">
        <f t="shared" si="39"/>
        <v>0</v>
      </c>
      <c r="E963" s="3" t="str">
        <f t="shared" si="38"/>
        <v>1Q2029</v>
      </c>
      <c r="F963" s="49" t="str">
        <f>+F962</f>
        <v>N/A</v>
      </c>
    </row>
    <row r="964" spans="1:6" ht="12.75">
      <c r="A964" s="39">
        <f t="shared" si="37"/>
        <v>47197</v>
      </c>
      <c r="B964" s="40">
        <v>47197</v>
      </c>
      <c r="C964" s="65">
        <f t="shared" si="39"/>
        <v>0</v>
      </c>
      <c r="E964" s="3" t="str">
        <f t="shared" si="38"/>
        <v>1Q2029</v>
      </c>
      <c r="F964" s="49" t="str">
        <f>+F963</f>
        <v>N/A</v>
      </c>
    </row>
    <row r="965" spans="1:6" ht="12.75">
      <c r="A965" s="39">
        <f aca="true" t="shared" si="40" ref="A965:A1028">+B965</f>
        <v>47228</v>
      </c>
      <c r="B965" s="40">
        <v>47228</v>
      </c>
      <c r="C965" s="65">
        <f t="shared" si="39"/>
        <v>0</v>
      </c>
      <c r="E965" s="3" t="str">
        <f t="shared" si="38"/>
        <v>2Q2029</v>
      </c>
      <c r="F965" s="49" t="str">
        <f>IF(COUNTIF(C961:C963,"&gt;0")&lt;3,"N/A",AVERAGE(C961:C963))</f>
        <v>N/A</v>
      </c>
    </row>
    <row r="966" spans="1:6" ht="12.75">
      <c r="A966" s="45">
        <f t="shared" si="40"/>
        <v>47258</v>
      </c>
      <c r="B966" s="46">
        <v>47258</v>
      </c>
      <c r="C966" s="65">
        <f t="shared" si="39"/>
        <v>0</v>
      </c>
      <c r="E966" s="3" t="str">
        <f t="shared" si="38"/>
        <v>2Q2029</v>
      </c>
      <c r="F966" s="49" t="str">
        <f>+F965</f>
        <v>N/A</v>
      </c>
    </row>
    <row r="967" spans="1:6" ht="12.75">
      <c r="A967" s="39">
        <f t="shared" si="40"/>
        <v>47289</v>
      </c>
      <c r="B967" s="40">
        <v>47289</v>
      </c>
      <c r="C967" s="65">
        <f t="shared" si="39"/>
        <v>0</v>
      </c>
      <c r="E967" s="3" t="str">
        <f t="shared" si="38"/>
        <v>2Q2029</v>
      </c>
      <c r="F967" s="49" t="str">
        <f>+F966</f>
        <v>N/A</v>
      </c>
    </row>
    <row r="968" spans="1:6" ht="12.75">
      <c r="A968" s="39">
        <f t="shared" si="40"/>
        <v>47319</v>
      </c>
      <c r="B968" s="40">
        <v>47319</v>
      </c>
      <c r="C968" s="65">
        <f t="shared" si="39"/>
        <v>0</v>
      </c>
      <c r="E968" s="3" t="str">
        <f t="shared" si="38"/>
        <v>3Q2029</v>
      </c>
      <c r="F968" s="49" t="str">
        <f>IF(COUNTIF(C964:C966,"&gt;0")&lt;3,"N/A",AVERAGE(C964:C966))</f>
        <v>N/A</v>
      </c>
    </row>
    <row r="969" spans="1:6" ht="12.75">
      <c r="A969" s="45">
        <f t="shared" si="40"/>
        <v>47350</v>
      </c>
      <c r="B969" s="46">
        <v>47350</v>
      </c>
      <c r="C969" s="65">
        <f t="shared" si="39"/>
        <v>0</v>
      </c>
      <c r="E969" s="3" t="str">
        <f t="shared" si="38"/>
        <v>3Q2029</v>
      </c>
      <c r="F969" s="49" t="str">
        <f>+F968</f>
        <v>N/A</v>
      </c>
    </row>
    <row r="970" spans="1:6" ht="12.75">
      <c r="A970" s="39">
        <f t="shared" si="40"/>
        <v>47381</v>
      </c>
      <c r="B970" s="40">
        <v>47381</v>
      </c>
      <c r="C970" s="65">
        <f t="shared" si="39"/>
        <v>0</v>
      </c>
      <c r="E970" s="3" t="str">
        <f t="shared" si="38"/>
        <v>3Q2029</v>
      </c>
      <c r="F970" s="49" t="str">
        <f>+F969</f>
        <v>N/A</v>
      </c>
    </row>
    <row r="971" spans="1:6" ht="12.75">
      <c r="A971" s="39">
        <f t="shared" si="40"/>
        <v>47411</v>
      </c>
      <c r="B971" s="40">
        <v>47411</v>
      </c>
      <c r="C971" s="65">
        <f t="shared" si="39"/>
        <v>0</v>
      </c>
      <c r="E971" s="3" t="str">
        <f aca="true" t="shared" si="41" ref="E971:E1034">IF(MONTH(B971)&lt;4,"1",IF(MONTH(B971)&lt;7,"2",IF(MONTH(B971)&lt;10,"3","4")))&amp;"Q"&amp;YEAR(B971)</f>
        <v>4Q2029</v>
      </c>
      <c r="F971" s="49" t="str">
        <f>IF(COUNTIF(C967:C969,"&gt;0")&lt;3,"N/A",AVERAGE(C967:C969))</f>
        <v>N/A</v>
      </c>
    </row>
    <row r="972" spans="1:6" ht="12.75">
      <c r="A972" s="45">
        <f t="shared" si="40"/>
        <v>47442</v>
      </c>
      <c r="B972" s="46">
        <v>47442</v>
      </c>
      <c r="C972" s="65">
        <f t="shared" si="39"/>
        <v>0</v>
      </c>
      <c r="E972" s="3" t="str">
        <f t="shared" si="41"/>
        <v>4Q2029</v>
      </c>
      <c r="F972" s="49" t="str">
        <f>+F971</f>
        <v>N/A</v>
      </c>
    </row>
    <row r="973" spans="1:6" ht="12.75">
      <c r="A973" s="39">
        <f t="shared" si="40"/>
        <v>47472</v>
      </c>
      <c r="B973" s="40">
        <v>47472</v>
      </c>
      <c r="C973" s="65">
        <f t="shared" si="39"/>
        <v>0</v>
      </c>
      <c r="E973" s="3" t="str">
        <f t="shared" si="41"/>
        <v>4Q2029</v>
      </c>
      <c r="F973" s="49" t="str">
        <f>+F972</f>
        <v>N/A</v>
      </c>
    </row>
    <row r="974" spans="1:6" ht="12.75">
      <c r="A974" s="39">
        <f t="shared" si="40"/>
        <v>47503</v>
      </c>
      <c r="B974" s="40">
        <v>47503</v>
      </c>
      <c r="C974" s="65">
        <f t="shared" si="39"/>
        <v>0</v>
      </c>
      <c r="E974" s="3" t="str">
        <f t="shared" si="41"/>
        <v>1Q2030</v>
      </c>
      <c r="F974" s="49" t="str">
        <f>IF(COUNTIF(C970:C972,"&gt;0")&lt;3,"N/A",AVERAGE(C970:C972))</f>
        <v>N/A</v>
      </c>
    </row>
    <row r="975" spans="1:6" ht="12.75">
      <c r="A975" s="45">
        <f t="shared" si="40"/>
        <v>47534</v>
      </c>
      <c r="B975" s="46">
        <v>47534</v>
      </c>
      <c r="C975" s="65">
        <f t="shared" si="39"/>
        <v>0</v>
      </c>
      <c r="E975" s="3" t="str">
        <f t="shared" si="41"/>
        <v>1Q2030</v>
      </c>
      <c r="F975" s="49" t="str">
        <f>+F974</f>
        <v>N/A</v>
      </c>
    </row>
    <row r="976" spans="1:6" ht="12.75">
      <c r="A976" s="39">
        <f t="shared" si="40"/>
        <v>47562</v>
      </c>
      <c r="B976" s="40">
        <v>47562</v>
      </c>
      <c r="C976" s="65">
        <f aca="true" t="shared" si="42" ref="C976:C1039">+L976%</f>
        <v>0</v>
      </c>
      <c r="E976" s="3" t="str">
        <f t="shared" si="41"/>
        <v>1Q2030</v>
      </c>
      <c r="F976" s="49" t="str">
        <f>+F975</f>
        <v>N/A</v>
      </c>
    </row>
    <row r="977" spans="1:6" ht="12.75">
      <c r="A977" s="39">
        <f t="shared" si="40"/>
        <v>47593</v>
      </c>
      <c r="B977" s="40">
        <v>47593</v>
      </c>
      <c r="C977" s="65">
        <f t="shared" si="42"/>
        <v>0</v>
      </c>
      <c r="E977" s="3" t="str">
        <f t="shared" si="41"/>
        <v>2Q2030</v>
      </c>
      <c r="F977" s="49" t="str">
        <f>IF(COUNTIF(C973:C975,"&gt;0")&lt;3,"N/A",AVERAGE(C973:C975))</f>
        <v>N/A</v>
      </c>
    </row>
    <row r="978" spans="1:6" ht="12.75">
      <c r="A978" s="45">
        <f t="shared" si="40"/>
        <v>47623</v>
      </c>
      <c r="B978" s="46">
        <v>47623</v>
      </c>
      <c r="C978" s="65">
        <f t="shared" si="42"/>
        <v>0</v>
      </c>
      <c r="E978" s="3" t="str">
        <f t="shared" si="41"/>
        <v>2Q2030</v>
      </c>
      <c r="F978" s="49" t="str">
        <f>+F977</f>
        <v>N/A</v>
      </c>
    </row>
    <row r="979" spans="1:6" ht="12.75">
      <c r="A979" s="39">
        <f t="shared" si="40"/>
        <v>47654</v>
      </c>
      <c r="B979" s="40">
        <v>47654</v>
      </c>
      <c r="C979" s="65">
        <f t="shared" si="42"/>
        <v>0</v>
      </c>
      <c r="E979" s="3" t="str">
        <f t="shared" si="41"/>
        <v>2Q2030</v>
      </c>
      <c r="F979" s="49" t="str">
        <f>+F978</f>
        <v>N/A</v>
      </c>
    </row>
    <row r="980" spans="1:6" ht="12.75">
      <c r="A980" s="39">
        <f t="shared" si="40"/>
        <v>47684</v>
      </c>
      <c r="B980" s="40">
        <v>47684</v>
      </c>
      <c r="C980" s="65">
        <f t="shared" si="42"/>
        <v>0</v>
      </c>
      <c r="E980" s="3" t="str">
        <f t="shared" si="41"/>
        <v>3Q2030</v>
      </c>
      <c r="F980" s="49" t="str">
        <f>IF(COUNTIF(C976:C978,"&gt;0")&lt;3,"N/A",AVERAGE(C976:C978))</f>
        <v>N/A</v>
      </c>
    </row>
    <row r="981" spans="1:6" ht="12.75">
      <c r="A981" s="45">
        <f t="shared" si="40"/>
        <v>47715</v>
      </c>
      <c r="B981" s="46">
        <v>47715</v>
      </c>
      <c r="C981" s="65">
        <f t="shared" si="42"/>
        <v>0</v>
      </c>
      <c r="E981" s="3" t="str">
        <f t="shared" si="41"/>
        <v>3Q2030</v>
      </c>
      <c r="F981" s="49" t="str">
        <f>+F980</f>
        <v>N/A</v>
      </c>
    </row>
    <row r="982" spans="1:6" ht="12.75">
      <c r="A982" s="39">
        <f t="shared" si="40"/>
        <v>47746</v>
      </c>
      <c r="B982" s="40">
        <v>47746</v>
      </c>
      <c r="C982" s="65">
        <f t="shared" si="42"/>
        <v>0</v>
      </c>
      <c r="E982" s="3" t="str">
        <f t="shared" si="41"/>
        <v>3Q2030</v>
      </c>
      <c r="F982" s="49" t="str">
        <f>+F981</f>
        <v>N/A</v>
      </c>
    </row>
    <row r="983" spans="1:6" ht="12.75">
      <c r="A983" s="39">
        <f t="shared" si="40"/>
        <v>47776</v>
      </c>
      <c r="B983" s="40">
        <v>47776</v>
      </c>
      <c r="C983" s="65">
        <f t="shared" si="42"/>
        <v>0</v>
      </c>
      <c r="E983" s="3" t="str">
        <f t="shared" si="41"/>
        <v>4Q2030</v>
      </c>
      <c r="F983" s="49" t="str">
        <f>IF(COUNTIF(C979:C981,"&gt;0")&lt;3,"N/A",AVERAGE(C979:C981))</f>
        <v>N/A</v>
      </c>
    </row>
    <row r="984" spans="1:6" ht="12.75">
      <c r="A984" s="45">
        <f t="shared" si="40"/>
        <v>47807</v>
      </c>
      <c r="B984" s="46">
        <v>47807</v>
      </c>
      <c r="C984" s="65">
        <f t="shared" si="42"/>
        <v>0</v>
      </c>
      <c r="E984" s="3" t="str">
        <f t="shared" si="41"/>
        <v>4Q2030</v>
      </c>
      <c r="F984" s="49" t="str">
        <f>+F983</f>
        <v>N/A</v>
      </c>
    </row>
    <row r="985" spans="1:6" ht="12.75">
      <c r="A985" s="39">
        <f t="shared" si="40"/>
        <v>47837</v>
      </c>
      <c r="B985" s="40">
        <v>47837</v>
      </c>
      <c r="C985" s="65">
        <f t="shared" si="42"/>
        <v>0</v>
      </c>
      <c r="E985" s="3" t="str">
        <f t="shared" si="41"/>
        <v>4Q2030</v>
      </c>
      <c r="F985" s="49" t="str">
        <f>+F984</f>
        <v>N/A</v>
      </c>
    </row>
    <row r="986" spans="1:6" ht="12.75">
      <c r="A986" s="39">
        <f t="shared" si="40"/>
        <v>47868</v>
      </c>
      <c r="B986" s="40">
        <v>47868</v>
      </c>
      <c r="C986" s="65">
        <f t="shared" si="42"/>
        <v>0</v>
      </c>
      <c r="E986" s="3" t="str">
        <f t="shared" si="41"/>
        <v>1Q2031</v>
      </c>
      <c r="F986" s="49" t="str">
        <f>IF(COUNTIF(C982:C984,"&gt;0")&lt;3,"N/A",AVERAGE(C982:C984))</f>
        <v>N/A</v>
      </c>
    </row>
    <row r="987" spans="1:6" ht="12.75">
      <c r="A987" s="45">
        <f t="shared" si="40"/>
        <v>47899</v>
      </c>
      <c r="B987" s="46">
        <v>47899</v>
      </c>
      <c r="C987" s="65">
        <f t="shared" si="42"/>
        <v>0</v>
      </c>
      <c r="E987" s="3" t="str">
        <f t="shared" si="41"/>
        <v>1Q2031</v>
      </c>
      <c r="F987" s="49" t="str">
        <f>+F986</f>
        <v>N/A</v>
      </c>
    </row>
    <row r="988" spans="1:6" ht="12.75">
      <c r="A988" s="39">
        <f t="shared" si="40"/>
        <v>47927</v>
      </c>
      <c r="B988" s="40">
        <v>47927</v>
      </c>
      <c r="C988" s="65">
        <f t="shared" si="42"/>
        <v>0</v>
      </c>
      <c r="E988" s="3" t="str">
        <f t="shared" si="41"/>
        <v>1Q2031</v>
      </c>
      <c r="F988" s="49" t="str">
        <f>+F987</f>
        <v>N/A</v>
      </c>
    </row>
    <row r="989" spans="1:6" ht="12.75">
      <c r="A989" s="39">
        <f t="shared" si="40"/>
        <v>47958</v>
      </c>
      <c r="B989" s="40">
        <v>47958</v>
      </c>
      <c r="C989" s="65">
        <f t="shared" si="42"/>
        <v>0</v>
      </c>
      <c r="E989" s="3" t="str">
        <f t="shared" si="41"/>
        <v>2Q2031</v>
      </c>
      <c r="F989" s="49" t="str">
        <f>IF(COUNTIF(C985:C987,"&gt;0")&lt;3,"N/A",AVERAGE(C985:C987))</f>
        <v>N/A</v>
      </c>
    </row>
    <row r="990" spans="1:6" ht="12.75">
      <c r="A990" s="45">
        <f t="shared" si="40"/>
        <v>47988</v>
      </c>
      <c r="B990" s="46">
        <v>47988</v>
      </c>
      <c r="C990" s="65">
        <f t="shared" si="42"/>
        <v>0</v>
      </c>
      <c r="E990" s="3" t="str">
        <f t="shared" si="41"/>
        <v>2Q2031</v>
      </c>
      <c r="F990" s="49" t="str">
        <f>+F989</f>
        <v>N/A</v>
      </c>
    </row>
    <row r="991" spans="1:6" ht="12.75">
      <c r="A991" s="39">
        <f t="shared" si="40"/>
        <v>48019</v>
      </c>
      <c r="B991" s="40">
        <v>48019</v>
      </c>
      <c r="C991" s="65">
        <f t="shared" si="42"/>
        <v>0</v>
      </c>
      <c r="E991" s="3" t="str">
        <f t="shared" si="41"/>
        <v>2Q2031</v>
      </c>
      <c r="F991" s="49" t="str">
        <f>+F990</f>
        <v>N/A</v>
      </c>
    </row>
    <row r="992" spans="1:6" ht="12.75">
      <c r="A992" s="39">
        <f t="shared" si="40"/>
        <v>48049</v>
      </c>
      <c r="B992" s="40">
        <v>48049</v>
      </c>
      <c r="C992" s="65">
        <f t="shared" si="42"/>
        <v>0</v>
      </c>
      <c r="E992" s="3" t="str">
        <f t="shared" si="41"/>
        <v>3Q2031</v>
      </c>
      <c r="F992" s="49" t="str">
        <f>IF(COUNTIF(C988:C990,"&gt;0")&lt;3,"N/A",AVERAGE(C988:C990))</f>
        <v>N/A</v>
      </c>
    </row>
    <row r="993" spans="1:6" ht="12.75">
      <c r="A993" s="45">
        <f t="shared" si="40"/>
        <v>48080</v>
      </c>
      <c r="B993" s="46">
        <v>48080</v>
      </c>
      <c r="C993" s="65">
        <f t="shared" si="42"/>
        <v>0</v>
      </c>
      <c r="E993" s="3" t="str">
        <f t="shared" si="41"/>
        <v>3Q2031</v>
      </c>
      <c r="F993" s="49" t="str">
        <f>+F992</f>
        <v>N/A</v>
      </c>
    </row>
    <row r="994" spans="1:6" ht="12.75">
      <c r="A994" s="39">
        <f t="shared" si="40"/>
        <v>48111</v>
      </c>
      <c r="B994" s="40">
        <v>48111</v>
      </c>
      <c r="C994" s="65">
        <f t="shared" si="42"/>
        <v>0</v>
      </c>
      <c r="E994" s="3" t="str">
        <f t="shared" si="41"/>
        <v>3Q2031</v>
      </c>
      <c r="F994" s="49" t="str">
        <f>+F993</f>
        <v>N/A</v>
      </c>
    </row>
    <row r="995" spans="1:6" ht="12.75">
      <c r="A995" s="39">
        <f t="shared" si="40"/>
        <v>48141</v>
      </c>
      <c r="B995" s="40">
        <v>48141</v>
      </c>
      <c r="C995" s="65">
        <f t="shared" si="42"/>
        <v>0</v>
      </c>
      <c r="E995" s="3" t="str">
        <f t="shared" si="41"/>
        <v>4Q2031</v>
      </c>
      <c r="F995" s="49" t="str">
        <f>IF(COUNTIF(C991:C993,"&gt;0")&lt;3,"N/A",AVERAGE(C991:C993))</f>
        <v>N/A</v>
      </c>
    </row>
    <row r="996" spans="1:6" ht="12.75">
      <c r="A996" s="45">
        <f t="shared" si="40"/>
        <v>48172</v>
      </c>
      <c r="B996" s="46">
        <v>48172</v>
      </c>
      <c r="C996" s="65">
        <f t="shared" si="42"/>
        <v>0</v>
      </c>
      <c r="E996" s="3" t="str">
        <f t="shared" si="41"/>
        <v>4Q2031</v>
      </c>
      <c r="F996" s="49" t="str">
        <f>+F995</f>
        <v>N/A</v>
      </c>
    </row>
    <row r="997" spans="1:6" ht="12.75">
      <c r="A997" s="39">
        <f t="shared" si="40"/>
        <v>48202</v>
      </c>
      <c r="B997" s="40">
        <v>48202</v>
      </c>
      <c r="C997" s="65">
        <f t="shared" si="42"/>
        <v>0</v>
      </c>
      <c r="E997" s="3" t="str">
        <f t="shared" si="41"/>
        <v>4Q2031</v>
      </c>
      <c r="F997" s="49" t="str">
        <f>+F996</f>
        <v>N/A</v>
      </c>
    </row>
    <row r="998" spans="1:6" ht="12.75">
      <c r="A998" s="39">
        <f t="shared" si="40"/>
        <v>48233</v>
      </c>
      <c r="B998" s="40">
        <v>48233</v>
      </c>
      <c r="C998" s="65">
        <f t="shared" si="42"/>
        <v>0</v>
      </c>
      <c r="E998" s="3" t="str">
        <f t="shared" si="41"/>
        <v>1Q2032</v>
      </c>
      <c r="F998" s="49" t="str">
        <f>IF(COUNTIF(C994:C996,"&gt;0")&lt;3,"N/A",AVERAGE(C994:C996))</f>
        <v>N/A</v>
      </c>
    </row>
    <row r="999" spans="1:6" ht="12.75">
      <c r="A999" s="45">
        <f t="shared" si="40"/>
        <v>48264</v>
      </c>
      <c r="B999" s="46">
        <v>48264</v>
      </c>
      <c r="C999" s="65">
        <f t="shared" si="42"/>
        <v>0</v>
      </c>
      <c r="E999" s="3" t="str">
        <f t="shared" si="41"/>
        <v>1Q2032</v>
      </c>
      <c r="F999" s="49" t="str">
        <f>+F998</f>
        <v>N/A</v>
      </c>
    </row>
    <row r="1000" spans="1:6" ht="12.75">
      <c r="A1000" s="39">
        <f t="shared" si="40"/>
        <v>48293</v>
      </c>
      <c r="B1000" s="40">
        <v>48293</v>
      </c>
      <c r="C1000" s="65">
        <f t="shared" si="42"/>
        <v>0</v>
      </c>
      <c r="E1000" s="3" t="str">
        <f t="shared" si="41"/>
        <v>1Q2032</v>
      </c>
      <c r="F1000" s="49" t="str">
        <f>+F999</f>
        <v>N/A</v>
      </c>
    </row>
    <row r="1001" spans="1:6" ht="12.75">
      <c r="A1001" s="39">
        <f t="shared" si="40"/>
        <v>48324</v>
      </c>
      <c r="B1001" s="40">
        <v>48324</v>
      </c>
      <c r="C1001" s="65">
        <f t="shared" si="42"/>
        <v>0</v>
      </c>
      <c r="E1001" s="3" t="str">
        <f t="shared" si="41"/>
        <v>2Q2032</v>
      </c>
      <c r="F1001" s="49" t="str">
        <f>IF(COUNTIF(C997:C999,"&gt;0")&lt;3,"N/A",AVERAGE(C997:C999))</f>
        <v>N/A</v>
      </c>
    </row>
    <row r="1002" spans="1:6" ht="12.75">
      <c r="A1002" s="45">
        <f t="shared" si="40"/>
        <v>48354</v>
      </c>
      <c r="B1002" s="46">
        <v>48354</v>
      </c>
      <c r="C1002" s="65">
        <f t="shared" si="42"/>
        <v>0</v>
      </c>
      <c r="E1002" s="3" t="str">
        <f t="shared" si="41"/>
        <v>2Q2032</v>
      </c>
      <c r="F1002" s="49" t="str">
        <f>+F1001</f>
        <v>N/A</v>
      </c>
    </row>
    <row r="1003" spans="1:6" ht="12.75">
      <c r="A1003" s="39">
        <f t="shared" si="40"/>
        <v>48385</v>
      </c>
      <c r="B1003" s="40">
        <v>48385</v>
      </c>
      <c r="C1003" s="65">
        <f t="shared" si="42"/>
        <v>0</v>
      </c>
      <c r="E1003" s="3" t="str">
        <f t="shared" si="41"/>
        <v>2Q2032</v>
      </c>
      <c r="F1003" s="49" t="str">
        <f>+F1002</f>
        <v>N/A</v>
      </c>
    </row>
    <row r="1004" spans="1:6" ht="12.75">
      <c r="A1004" s="39">
        <f t="shared" si="40"/>
        <v>48415</v>
      </c>
      <c r="B1004" s="40">
        <v>48415</v>
      </c>
      <c r="C1004" s="65">
        <f t="shared" si="42"/>
        <v>0</v>
      </c>
      <c r="E1004" s="3" t="str">
        <f t="shared" si="41"/>
        <v>3Q2032</v>
      </c>
      <c r="F1004" s="49" t="str">
        <f>IF(COUNTIF(C1000:C1002,"&gt;0")&lt;3,"N/A",AVERAGE(C1000:C1002))</f>
        <v>N/A</v>
      </c>
    </row>
    <row r="1005" spans="1:6" ht="12.75">
      <c r="A1005" s="45">
        <f t="shared" si="40"/>
        <v>48446</v>
      </c>
      <c r="B1005" s="46">
        <v>48446</v>
      </c>
      <c r="C1005" s="65">
        <f t="shared" si="42"/>
        <v>0</v>
      </c>
      <c r="E1005" s="3" t="str">
        <f t="shared" si="41"/>
        <v>3Q2032</v>
      </c>
      <c r="F1005" s="49" t="str">
        <f>+F1004</f>
        <v>N/A</v>
      </c>
    </row>
    <row r="1006" spans="1:6" ht="12.75">
      <c r="A1006" s="39">
        <f t="shared" si="40"/>
        <v>48477</v>
      </c>
      <c r="B1006" s="40">
        <v>48477</v>
      </c>
      <c r="C1006" s="65">
        <f t="shared" si="42"/>
        <v>0</v>
      </c>
      <c r="E1006" s="3" t="str">
        <f t="shared" si="41"/>
        <v>3Q2032</v>
      </c>
      <c r="F1006" s="49" t="str">
        <f>+F1005</f>
        <v>N/A</v>
      </c>
    </row>
    <row r="1007" spans="1:6" ht="12.75">
      <c r="A1007" s="39">
        <f t="shared" si="40"/>
        <v>48507</v>
      </c>
      <c r="B1007" s="40">
        <v>48507</v>
      </c>
      <c r="C1007" s="65">
        <f t="shared" si="42"/>
        <v>0</v>
      </c>
      <c r="E1007" s="3" t="str">
        <f t="shared" si="41"/>
        <v>4Q2032</v>
      </c>
      <c r="F1007" s="49" t="str">
        <f>IF(COUNTIF(C1003:C1005,"&gt;0")&lt;3,"N/A",AVERAGE(C1003:C1005))</f>
        <v>N/A</v>
      </c>
    </row>
    <row r="1008" spans="1:6" ht="12.75">
      <c r="A1008" s="45">
        <f t="shared" si="40"/>
        <v>48538</v>
      </c>
      <c r="B1008" s="46">
        <v>48538</v>
      </c>
      <c r="C1008" s="65">
        <f t="shared" si="42"/>
        <v>0</v>
      </c>
      <c r="E1008" s="3" t="str">
        <f t="shared" si="41"/>
        <v>4Q2032</v>
      </c>
      <c r="F1008" s="49" t="str">
        <f>+F1007</f>
        <v>N/A</v>
      </c>
    </row>
    <row r="1009" spans="1:6" ht="12.75">
      <c r="A1009" s="39">
        <f t="shared" si="40"/>
        <v>48568</v>
      </c>
      <c r="B1009" s="40">
        <v>48568</v>
      </c>
      <c r="C1009" s="65">
        <f t="shared" si="42"/>
        <v>0</v>
      </c>
      <c r="E1009" s="3" t="str">
        <f t="shared" si="41"/>
        <v>4Q2032</v>
      </c>
      <c r="F1009" s="49" t="str">
        <f>+F1008</f>
        <v>N/A</v>
      </c>
    </row>
    <row r="1010" spans="1:6" ht="12.75">
      <c r="A1010" s="39">
        <f t="shared" si="40"/>
        <v>48599</v>
      </c>
      <c r="B1010" s="40">
        <v>48599</v>
      </c>
      <c r="C1010" s="65">
        <f t="shared" si="42"/>
        <v>0</v>
      </c>
      <c r="E1010" s="3" t="str">
        <f t="shared" si="41"/>
        <v>1Q2033</v>
      </c>
      <c r="F1010" s="49" t="str">
        <f>IF(COUNTIF(C1006:C1008,"&gt;0")&lt;3,"N/A",AVERAGE(C1006:C1008))</f>
        <v>N/A</v>
      </c>
    </row>
    <row r="1011" spans="1:6" ht="12.75">
      <c r="A1011" s="45">
        <f t="shared" si="40"/>
        <v>48630</v>
      </c>
      <c r="B1011" s="46">
        <v>48630</v>
      </c>
      <c r="C1011" s="65">
        <f t="shared" si="42"/>
        <v>0</v>
      </c>
      <c r="E1011" s="3" t="str">
        <f t="shared" si="41"/>
        <v>1Q2033</v>
      </c>
      <c r="F1011" s="49" t="str">
        <f>+F1010</f>
        <v>N/A</v>
      </c>
    </row>
    <row r="1012" spans="1:6" ht="12.75">
      <c r="A1012" s="39">
        <f t="shared" si="40"/>
        <v>48658</v>
      </c>
      <c r="B1012" s="40">
        <v>48658</v>
      </c>
      <c r="C1012" s="65">
        <f t="shared" si="42"/>
        <v>0</v>
      </c>
      <c r="E1012" s="3" t="str">
        <f t="shared" si="41"/>
        <v>1Q2033</v>
      </c>
      <c r="F1012" s="49" t="str">
        <f>+F1011</f>
        <v>N/A</v>
      </c>
    </row>
    <row r="1013" spans="1:6" ht="12.75">
      <c r="A1013" s="39">
        <f t="shared" si="40"/>
        <v>48689</v>
      </c>
      <c r="B1013" s="40">
        <v>48689</v>
      </c>
      <c r="C1013" s="65">
        <f t="shared" si="42"/>
        <v>0</v>
      </c>
      <c r="E1013" s="3" t="str">
        <f t="shared" si="41"/>
        <v>2Q2033</v>
      </c>
      <c r="F1013" s="49" t="str">
        <f>IF(COUNTIF(C1009:C1011,"&gt;0")&lt;3,"N/A",AVERAGE(C1009:C1011))</f>
        <v>N/A</v>
      </c>
    </row>
    <row r="1014" spans="1:6" ht="12.75">
      <c r="A1014" s="45">
        <f t="shared" si="40"/>
        <v>48719</v>
      </c>
      <c r="B1014" s="46">
        <v>48719</v>
      </c>
      <c r="C1014" s="65">
        <f t="shared" si="42"/>
        <v>0</v>
      </c>
      <c r="E1014" s="3" t="str">
        <f t="shared" si="41"/>
        <v>2Q2033</v>
      </c>
      <c r="F1014" s="49" t="str">
        <f>+F1013</f>
        <v>N/A</v>
      </c>
    </row>
    <row r="1015" spans="1:6" ht="12.75">
      <c r="A1015" s="39">
        <f t="shared" si="40"/>
        <v>48750</v>
      </c>
      <c r="B1015" s="40">
        <v>48750</v>
      </c>
      <c r="C1015" s="65">
        <f t="shared" si="42"/>
        <v>0</v>
      </c>
      <c r="E1015" s="3" t="str">
        <f t="shared" si="41"/>
        <v>2Q2033</v>
      </c>
      <c r="F1015" s="49" t="str">
        <f>+F1014</f>
        <v>N/A</v>
      </c>
    </row>
    <row r="1016" spans="1:6" ht="12.75">
      <c r="A1016" s="39">
        <f t="shared" si="40"/>
        <v>48780</v>
      </c>
      <c r="B1016" s="40">
        <v>48780</v>
      </c>
      <c r="C1016" s="65">
        <f t="shared" si="42"/>
        <v>0</v>
      </c>
      <c r="E1016" s="3" t="str">
        <f t="shared" si="41"/>
        <v>3Q2033</v>
      </c>
      <c r="F1016" s="49" t="str">
        <f>IF(COUNTIF(C1012:C1014,"&gt;0")&lt;3,"N/A",AVERAGE(C1012:C1014))</f>
        <v>N/A</v>
      </c>
    </row>
    <row r="1017" spans="1:6" ht="12.75">
      <c r="A1017" s="45">
        <f t="shared" si="40"/>
        <v>48811</v>
      </c>
      <c r="B1017" s="46">
        <v>48811</v>
      </c>
      <c r="C1017" s="65">
        <f t="shared" si="42"/>
        <v>0</v>
      </c>
      <c r="E1017" s="3" t="str">
        <f t="shared" si="41"/>
        <v>3Q2033</v>
      </c>
      <c r="F1017" s="49" t="str">
        <f>+F1016</f>
        <v>N/A</v>
      </c>
    </row>
    <row r="1018" spans="1:6" ht="12.75">
      <c r="A1018" s="39">
        <f t="shared" si="40"/>
        <v>48842</v>
      </c>
      <c r="B1018" s="40">
        <v>48842</v>
      </c>
      <c r="C1018" s="65">
        <f t="shared" si="42"/>
        <v>0</v>
      </c>
      <c r="E1018" s="3" t="str">
        <f t="shared" si="41"/>
        <v>3Q2033</v>
      </c>
      <c r="F1018" s="49" t="str">
        <f>+F1017</f>
        <v>N/A</v>
      </c>
    </row>
    <row r="1019" spans="1:6" ht="12.75">
      <c r="A1019" s="39">
        <f t="shared" si="40"/>
        <v>48872</v>
      </c>
      <c r="B1019" s="40">
        <v>48872</v>
      </c>
      <c r="C1019" s="65">
        <f t="shared" si="42"/>
        <v>0</v>
      </c>
      <c r="E1019" s="3" t="str">
        <f t="shared" si="41"/>
        <v>4Q2033</v>
      </c>
      <c r="F1019" s="49" t="str">
        <f>IF(COUNTIF(C1015:C1017,"&gt;0")&lt;3,"N/A",AVERAGE(C1015:C1017))</f>
        <v>N/A</v>
      </c>
    </row>
    <row r="1020" spans="1:6" ht="12.75">
      <c r="A1020" s="45">
        <f t="shared" si="40"/>
        <v>48903</v>
      </c>
      <c r="B1020" s="46">
        <v>48903</v>
      </c>
      <c r="C1020" s="65">
        <f t="shared" si="42"/>
        <v>0</v>
      </c>
      <c r="E1020" s="3" t="str">
        <f t="shared" si="41"/>
        <v>4Q2033</v>
      </c>
      <c r="F1020" s="49" t="str">
        <f>+F1019</f>
        <v>N/A</v>
      </c>
    </row>
    <row r="1021" spans="1:6" ht="12.75">
      <c r="A1021" s="39">
        <f t="shared" si="40"/>
        <v>48933</v>
      </c>
      <c r="B1021" s="40">
        <v>48933</v>
      </c>
      <c r="C1021" s="65">
        <f t="shared" si="42"/>
        <v>0</v>
      </c>
      <c r="E1021" s="3" t="str">
        <f t="shared" si="41"/>
        <v>4Q2033</v>
      </c>
      <c r="F1021" s="49" t="str">
        <f>+F1020</f>
        <v>N/A</v>
      </c>
    </row>
    <row r="1022" spans="1:6" ht="12.75">
      <c r="A1022" s="39">
        <f t="shared" si="40"/>
        <v>48964</v>
      </c>
      <c r="B1022" s="40">
        <v>48964</v>
      </c>
      <c r="C1022" s="65">
        <f t="shared" si="42"/>
        <v>0</v>
      </c>
      <c r="E1022" s="3" t="str">
        <f t="shared" si="41"/>
        <v>1Q2034</v>
      </c>
      <c r="F1022" s="49" t="str">
        <f>IF(COUNTIF(C1018:C1020,"&gt;0")&lt;3,"N/A",AVERAGE(C1018:C1020))</f>
        <v>N/A</v>
      </c>
    </row>
    <row r="1023" spans="1:6" ht="12.75">
      <c r="A1023" s="45">
        <f t="shared" si="40"/>
        <v>48995</v>
      </c>
      <c r="B1023" s="46">
        <v>48995</v>
      </c>
      <c r="C1023" s="65">
        <f t="shared" si="42"/>
        <v>0</v>
      </c>
      <c r="E1023" s="3" t="str">
        <f t="shared" si="41"/>
        <v>1Q2034</v>
      </c>
      <c r="F1023" s="49" t="str">
        <f>+F1022</f>
        <v>N/A</v>
      </c>
    </row>
    <row r="1024" spans="1:6" ht="12.75">
      <c r="A1024" s="39">
        <f t="shared" si="40"/>
        <v>49023</v>
      </c>
      <c r="B1024" s="40">
        <v>49023</v>
      </c>
      <c r="C1024" s="65">
        <f t="shared" si="42"/>
        <v>0</v>
      </c>
      <c r="E1024" s="3" t="str">
        <f t="shared" si="41"/>
        <v>1Q2034</v>
      </c>
      <c r="F1024" s="49" t="str">
        <f>+F1023</f>
        <v>N/A</v>
      </c>
    </row>
    <row r="1025" spans="1:6" ht="12.75">
      <c r="A1025" s="39">
        <f t="shared" si="40"/>
        <v>49054</v>
      </c>
      <c r="B1025" s="40">
        <v>49054</v>
      </c>
      <c r="C1025" s="65">
        <f t="shared" si="42"/>
        <v>0</v>
      </c>
      <c r="E1025" s="3" t="str">
        <f t="shared" si="41"/>
        <v>2Q2034</v>
      </c>
      <c r="F1025" s="49" t="str">
        <f>IF(COUNTIF(C1021:C1023,"&gt;0")&lt;3,"N/A",AVERAGE(C1021:C1023))</f>
        <v>N/A</v>
      </c>
    </row>
    <row r="1026" spans="1:6" ht="12.75">
      <c r="A1026" s="45">
        <f t="shared" si="40"/>
        <v>49084</v>
      </c>
      <c r="B1026" s="46">
        <v>49084</v>
      </c>
      <c r="C1026" s="65">
        <f t="shared" si="42"/>
        <v>0</v>
      </c>
      <c r="E1026" s="3" t="str">
        <f t="shared" si="41"/>
        <v>2Q2034</v>
      </c>
      <c r="F1026" s="49" t="str">
        <f>+F1025</f>
        <v>N/A</v>
      </c>
    </row>
    <row r="1027" spans="1:6" ht="12.75">
      <c r="A1027" s="39">
        <f t="shared" si="40"/>
        <v>49115</v>
      </c>
      <c r="B1027" s="40">
        <v>49115</v>
      </c>
      <c r="C1027" s="65">
        <f t="shared" si="42"/>
        <v>0</v>
      </c>
      <c r="E1027" s="3" t="str">
        <f t="shared" si="41"/>
        <v>2Q2034</v>
      </c>
      <c r="F1027" s="49" t="str">
        <f>+F1026</f>
        <v>N/A</v>
      </c>
    </row>
    <row r="1028" spans="1:6" ht="12.75">
      <c r="A1028" s="39">
        <f t="shared" si="40"/>
        <v>49145</v>
      </c>
      <c r="B1028" s="40">
        <v>49145</v>
      </c>
      <c r="C1028" s="65">
        <f t="shared" si="42"/>
        <v>0</v>
      </c>
      <c r="E1028" s="3" t="str">
        <f t="shared" si="41"/>
        <v>3Q2034</v>
      </c>
      <c r="F1028" s="49" t="str">
        <f>IF(COUNTIF(C1024:C1026,"&gt;0")&lt;3,"N/A",AVERAGE(C1024:C1026))</f>
        <v>N/A</v>
      </c>
    </row>
    <row r="1029" spans="1:6" ht="12.75">
      <c r="A1029" s="45">
        <f aca="true" t="shared" si="43" ref="A1029:A1092">+B1029</f>
        <v>49176</v>
      </c>
      <c r="B1029" s="46">
        <v>49176</v>
      </c>
      <c r="C1029" s="65">
        <f t="shared" si="42"/>
        <v>0</v>
      </c>
      <c r="E1029" s="3" t="str">
        <f t="shared" si="41"/>
        <v>3Q2034</v>
      </c>
      <c r="F1029" s="49" t="str">
        <f>+F1028</f>
        <v>N/A</v>
      </c>
    </row>
    <row r="1030" spans="1:6" ht="12.75">
      <c r="A1030" s="39">
        <f t="shared" si="43"/>
        <v>49207</v>
      </c>
      <c r="B1030" s="40">
        <v>49207</v>
      </c>
      <c r="C1030" s="65">
        <f t="shared" si="42"/>
        <v>0</v>
      </c>
      <c r="E1030" s="3" t="str">
        <f t="shared" si="41"/>
        <v>3Q2034</v>
      </c>
      <c r="F1030" s="49" t="str">
        <f>+F1029</f>
        <v>N/A</v>
      </c>
    </row>
    <row r="1031" spans="1:6" ht="12.75">
      <c r="A1031" s="39">
        <f t="shared" si="43"/>
        <v>49237</v>
      </c>
      <c r="B1031" s="40">
        <v>49237</v>
      </c>
      <c r="C1031" s="65">
        <f t="shared" si="42"/>
        <v>0</v>
      </c>
      <c r="E1031" s="3" t="str">
        <f t="shared" si="41"/>
        <v>4Q2034</v>
      </c>
      <c r="F1031" s="49" t="str">
        <f>IF(COUNTIF(C1027:C1029,"&gt;0")&lt;3,"N/A",AVERAGE(C1027:C1029))</f>
        <v>N/A</v>
      </c>
    </row>
    <row r="1032" spans="1:6" ht="12.75">
      <c r="A1032" s="45">
        <f t="shared" si="43"/>
        <v>49268</v>
      </c>
      <c r="B1032" s="46">
        <v>49268</v>
      </c>
      <c r="C1032" s="65">
        <f t="shared" si="42"/>
        <v>0</v>
      </c>
      <c r="E1032" s="3" t="str">
        <f t="shared" si="41"/>
        <v>4Q2034</v>
      </c>
      <c r="F1032" s="49" t="str">
        <f>+F1031</f>
        <v>N/A</v>
      </c>
    </row>
    <row r="1033" spans="1:6" ht="12.75">
      <c r="A1033" s="39">
        <f t="shared" si="43"/>
        <v>49298</v>
      </c>
      <c r="B1033" s="40">
        <v>49298</v>
      </c>
      <c r="C1033" s="65">
        <f t="shared" si="42"/>
        <v>0</v>
      </c>
      <c r="E1033" s="3" t="str">
        <f t="shared" si="41"/>
        <v>4Q2034</v>
      </c>
      <c r="F1033" s="49" t="str">
        <f>+F1032</f>
        <v>N/A</v>
      </c>
    </row>
    <row r="1034" spans="1:6" ht="12.75">
      <c r="A1034" s="39">
        <f t="shared" si="43"/>
        <v>49329</v>
      </c>
      <c r="B1034" s="40">
        <v>49329</v>
      </c>
      <c r="C1034" s="65">
        <f t="shared" si="42"/>
        <v>0</v>
      </c>
      <c r="E1034" s="3" t="str">
        <f t="shared" si="41"/>
        <v>1Q2035</v>
      </c>
      <c r="F1034" s="49" t="str">
        <f>IF(COUNTIF(C1030:C1032,"&gt;0")&lt;3,"N/A",AVERAGE(C1030:C1032))</f>
        <v>N/A</v>
      </c>
    </row>
    <row r="1035" spans="1:6" ht="12.75">
      <c r="A1035" s="45">
        <f t="shared" si="43"/>
        <v>49360</v>
      </c>
      <c r="B1035" s="46">
        <v>49360</v>
      </c>
      <c r="C1035" s="65">
        <f t="shared" si="42"/>
        <v>0</v>
      </c>
      <c r="E1035" s="3" t="str">
        <f aca="true" t="shared" si="44" ref="E1035:E1098">IF(MONTH(B1035)&lt;4,"1",IF(MONTH(B1035)&lt;7,"2",IF(MONTH(B1035)&lt;10,"3","4")))&amp;"Q"&amp;YEAR(B1035)</f>
        <v>1Q2035</v>
      </c>
      <c r="F1035" s="49" t="str">
        <f>+F1034</f>
        <v>N/A</v>
      </c>
    </row>
    <row r="1036" spans="1:6" ht="12.75">
      <c r="A1036" s="39">
        <f t="shared" si="43"/>
        <v>49388</v>
      </c>
      <c r="B1036" s="40">
        <v>49388</v>
      </c>
      <c r="C1036" s="65">
        <f t="shared" si="42"/>
        <v>0</v>
      </c>
      <c r="E1036" s="3" t="str">
        <f t="shared" si="44"/>
        <v>1Q2035</v>
      </c>
      <c r="F1036" s="49" t="str">
        <f>+F1035</f>
        <v>N/A</v>
      </c>
    </row>
    <row r="1037" spans="1:6" ht="12.75">
      <c r="A1037" s="39">
        <f t="shared" si="43"/>
        <v>49419</v>
      </c>
      <c r="B1037" s="40">
        <v>49419</v>
      </c>
      <c r="C1037" s="65">
        <f t="shared" si="42"/>
        <v>0</v>
      </c>
      <c r="E1037" s="3" t="str">
        <f t="shared" si="44"/>
        <v>2Q2035</v>
      </c>
      <c r="F1037" s="49" t="str">
        <f>IF(COUNTIF(C1033:C1035,"&gt;0")&lt;3,"N/A",AVERAGE(C1033:C1035))</f>
        <v>N/A</v>
      </c>
    </row>
    <row r="1038" spans="1:6" ht="12.75">
      <c r="A1038" s="45">
        <f t="shared" si="43"/>
        <v>49449</v>
      </c>
      <c r="B1038" s="46">
        <v>49449</v>
      </c>
      <c r="C1038" s="65">
        <f t="shared" si="42"/>
        <v>0</v>
      </c>
      <c r="E1038" s="3" t="str">
        <f t="shared" si="44"/>
        <v>2Q2035</v>
      </c>
      <c r="F1038" s="49" t="str">
        <f>+F1037</f>
        <v>N/A</v>
      </c>
    </row>
    <row r="1039" spans="1:6" ht="12.75">
      <c r="A1039" s="39">
        <f t="shared" si="43"/>
        <v>49480</v>
      </c>
      <c r="B1039" s="40">
        <v>49480</v>
      </c>
      <c r="C1039" s="65">
        <f t="shared" si="42"/>
        <v>0</v>
      </c>
      <c r="E1039" s="3" t="str">
        <f t="shared" si="44"/>
        <v>2Q2035</v>
      </c>
      <c r="F1039" s="49" t="str">
        <f>+F1038</f>
        <v>N/A</v>
      </c>
    </row>
    <row r="1040" spans="1:6" ht="12.75">
      <c r="A1040" s="39">
        <f t="shared" si="43"/>
        <v>49510</v>
      </c>
      <c r="B1040" s="40">
        <v>49510</v>
      </c>
      <c r="C1040" s="65">
        <f aca="true" t="shared" si="45" ref="C1040:C1103">+L1040%</f>
        <v>0</v>
      </c>
      <c r="E1040" s="3" t="str">
        <f t="shared" si="44"/>
        <v>3Q2035</v>
      </c>
      <c r="F1040" s="49" t="str">
        <f>IF(COUNTIF(C1036:C1038,"&gt;0")&lt;3,"N/A",AVERAGE(C1036:C1038))</f>
        <v>N/A</v>
      </c>
    </row>
    <row r="1041" spans="1:6" ht="12.75">
      <c r="A1041" s="45">
        <f t="shared" si="43"/>
        <v>49541</v>
      </c>
      <c r="B1041" s="46">
        <v>49541</v>
      </c>
      <c r="C1041" s="65">
        <f t="shared" si="45"/>
        <v>0</v>
      </c>
      <c r="E1041" s="3" t="str">
        <f t="shared" si="44"/>
        <v>3Q2035</v>
      </c>
      <c r="F1041" s="49" t="str">
        <f>+F1040</f>
        <v>N/A</v>
      </c>
    </row>
    <row r="1042" spans="1:6" ht="12.75">
      <c r="A1042" s="39">
        <f t="shared" si="43"/>
        <v>49572</v>
      </c>
      <c r="B1042" s="40">
        <v>49572</v>
      </c>
      <c r="C1042" s="65">
        <f t="shared" si="45"/>
        <v>0</v>
      </c>
      <c r="E1042" s="3" t="str">
        <f t="shared" si="44"/>
        <v>3Q2035</v>
      </c>
      <c r="F1042" s="49" t="str">
        <f>+F1041</f>
        <v>N/A</v>
      </c>
    </row>
    <row r="1043" spans="1:6" ht="12.75">
      <c r="A1043" s="39">
        <f t="shared" si="43"/>
        <v>49602</v>
      </c>
      <c r="B1043" s="40">
        <v>49602</v>
      </c>
      <c r="C1043" s="65">
        <f t="shared" si="45"/>
        <v>0</v>
      </c>
      <c r="E1043" s="3" t="str">
        <f t="shared" si="44"/>
        <v>4Q2035</v>
      </c>
      <c r="F1043" s="49" t="str">
        <f>IF(COUNTIF(C1039:C1041,"&gt;0")&lt;3,"N/A",AVERAGE(C1039:C1041))</f>
        <v>N/A</v>
      </c>
    </row>
    <row r="1044" spans="1:6" ht="12.75">
      <c r="A1044" s="45">
        <f t="shared" si="43"/>
        <v>49633</v>
      </c>
      <c r="B1044" s="46">
        <v>49633</v>
      </c>
      <c r="C1044" s="65">
        <f t="shared" si="45"/>
        <v>0</v>
      </c>
      <c r="E1044" s="3" t="str">
        <f t="shared" si="44"/>
        <v>4Q2035</v>
      </c>
      <c r="F1044" s="49" t="str">
        <f>+F1043</f>
        <v>N/A</v>
      </c>
    </row>
    <row r="1045" spans="1:6" ht="12.75">
      <c r="A1045" s="39">
        <f t="shared" si="43"/>
        <v>49663</v>
      </c>
      <c r="B1045" s="40">
        <v>49663</v>
      </c>
      <c r="C1045" s="65">
        <f t="shared" si="45"/>
        <v>0</v>
      </c>
      <c r="E1045" s="3" t="str">
        <f t="shared" si="44"/>
        <v>4Q2035</v>
      </c>
      <c r="F1045" s="49" t="str">
        <f>+F1044</f>
        <v>N/A</v>
      </c>
    </row>
    <row r="1046" spans="1:6" ht="12.75">
      <c r="A1046" s="39">
        <f t="shared" si="43"/>
        <v>49694</v>
      </c>
      <c r="B1046" s="40">
        <v>49694</v>
      </c>
      <c r="C1046" s="65">
        <f t="shared" si="45"/>
        <v>0</v>
      </c>
      <c r="E1046" s="3" t="str">
        <f t="shared" si="44"/>
        <v>1Q2036</v>
      </c>
      <c r="F1046" s="49" t="str">
        <f>IF(COUNTIF(C1042:C1044,"&gt;0")&lt;3,"N/A",AVERAGE(C1042:C1044))</f>
        <v>N/A</v>
      </c>
    </row>
    <row r="1047" spans="1:6" ht="12.75">
      <c r="A1047" s="45">
        <f t="shared" si="43"/>
        <v>49725</v>
      </c>
      <c r="B1047" s="46">
        <v>49725</v>
      </c>
      <c r="C1047" s="65">
        <f t="shared" si="45"/>
        <v>0</v>
      </c>
      <c r="E1047" s="3" t="str">
        <f t="shared" si="44"/>
        <v>1Q2036</v>
      </c>
      <c r="F1047" s="49" t="str">
        <f>+F1046</f>
        <v>N/A</v>
      </c>
    </row>
    <row r="1048" spans="1:6" ht="12.75">
      <c r="A1048" s="39">
        <f t="shared" si="43"/>
        <v>49754</v>
      </c>
      <c r="B1048" s="40">
        <v>49754</v>
      </c>
      <c r="C1048" s="65">
        <f t="shared" si="45"/>
        <v>0</v>
      </c>
      <c r="E1048" s="3" t="str">
        <f t="shared" si="44"/>
        <v>1Q2036</v>
      </c>
      <c r="F1048" s="49" t="str">
        <f>+F1047</f>
        <v>N/A</v>
      </c>
    </row>
    <row r="1049" spans="1:6" ht="12.75">
      <c r="A1049" s="39">
        <f t="shared" si="43"/>
        <v>49785</v>
      </c>
      <c r="B1049" s="40">
        <v>49785</v>
      </c>
      <c r="C1049" s="65">
        <f t="shared" si="45"/>
        <v>0</v>
      </c>
      <c r="E1049" s="3" t="str">
        <f t="shared" si="44"/>
        <v>2Q2036</v>
      </c>
      <c r="F1049" s="49" t="str">
        <f>IF(COUNTIF(C1045:C1047,"&gt;0")&lt;3,"N/A",AVERAGE(C1045:C1047))</f>
        <v>N/A</v>
      </c>
    </row>
    <row r="1050" spans="1:6" ht="12.75">
      <c r="A1050" s="45">
        <f t="shared" si="43"/>
        <v>49815</v>
      </c>
      <c r="B1050" s="46">
        <v>49815</v>
      </c>
      <c r="C1050" s="65">
        <f t="shared" si="45"/>
        <v>0</v>
      </c>
      <c r="E1050" s="3" t="str">
        <f t="shared" si="44"/>
        <v>2Q2036</v>
      </c>
      <c r="F1050" s="49" t="str">
        <f>+F1049</f>
        <v>N/A</v>
      </c>
    </row>
    <row r="1051" spans="1:6" ht="12.75">
      <c r="A1051" s="39">
        <f t="shared" si="43"/>
        <v>49846</v>
      </c>
      <c r="B1051" s="40">
        <v>49846</v>
      </c>
      <c r="C1051" s="65">
        <f t="shared" si="45"/>
        <v>0</v>
      </c>
      <c r="E1051" s="3" t="str">
        <f t="shared" si="44"/>
        <v>2Q2036</v>
      </c>
      <c r="F1051" s="49" t="str">
        <f>+F1050</f>
        <v>N/A</v>
      </c>
    </row>
    <row r="1052" spans="1:6" ht="12.75">
      <c r="A1052" s="39">
        <f t="shared" si="43"/>
        <v>49876</v>
      </c>
      <c r="B1052" s="40">
        <v>49876</v>
      </c>
      <c r="C1052" s="65">
        <f t="shared" si="45"/>
        <v>0</v>
      </c>
      <c r="E1052" s="3" t="str">
        <f t="shared" si="44"/>
        <v>3Q2036</v>
      </c>
      <c r="F1052" s="49" t="str">
        <f>IF(COUNTIF(C1048:C1050,"&gt;0")&lt;3,"N/A",AVERAGE(C1048:C1050))</f>
        <v>N/A</v>
      </c>
    </row>
    <row r="1053" spans="1:6" ht="12.75">
      <c r="A1053" s="45">
        <f t="shared" si="43"/>
        <v>49907</v>
      </c>
      <c r="B1053" s="46">
        <v>49907</v>
      </c>
      <c r="C1053" s="65">
        <f t="shared" si="45"/>
        <v>0</v>
      </c>
      <c r="E1053" s="3" t="str">
        <f t="shared" si="44"/>
        <v>3Q2036</v>
      </c>
      <c r="F1053" s="49" t="str">
        <f>+F1052</f>
        <v>N/A</v>
      </c>
    </row>
    <row r="1054" spans="1:6" ht="12.75">
      <c r="A1054" s="39">
        <f t="shared" si="43"/>
        <v>49938</v>
      </c>
      <c r="B1054" s="40">
        <v>49938</v>
      </c>
      <c r="C1054" s="65">
        <f t="shared" si="45"/>
        <v>0</v>
      </c>
      <c r="E1054" s="3" t="str">
        <f t="shared" si="44"/>
        <v>3Q2036</v>
      </c>
      <c r="F1054" s="49" t="str">
        <f>+F1053</f>
        <v>N/A</v>
      </c>
    </row>
    <row r="1055" spans="1:6" ht="12.75">
      <c r="A1055" s="39">
        <f t="shared" si="43"/>
        <v>49968</v>
      </c>
      <c r="B1055" s="40">
        <v>49968</v>
      </c>
      <c r="C1055" s="65">
        <f t="shared" si="45"/>
        <v>0</v>
      </c>
      <c r="E1055" s="3" t="str">
        <f t="shared" si="44"/>
        <v>4Q2036</v>
      </c>
      <c r="F1055" s="49" t="str">
        <f>IF(COUNTIF(C1051:C1053,"&gt;0")&lt;3,"N/A",AVERAGE(C1051:C1053))</f>
        <v>N/A</v>
      </c>
    </row>
    <row r="1056" spans="1:6" ht="12.75">
      <c r="A1056" s="45">
        <f t="shared" si="43"/>
        <v>49999</v>
      </c>
      <c r="B1056" s="46">
        <v>49999</v>
      </c>
      <c r="C1056" s="65">
        <f t="shared" si="45"/>
        <v>0</v>
      </c>
      <c r="E1056" s="3" t="str">
        <f t="shared" si="44"/>
        <v>4Q2036</v>
      </c>
      <c r="F1056" s="49" t="str">
        <f>+F1055</f>
        <v>N/A</v>
      </c>
    </row>
    <row r="1057" spans="1:6" ht="12.75">
      <c r="A1057" s="39">
        <f t="shared" si="43"/>
        <v>50029</v>
      </c>
      <c r="B1057" s="40">
        <v>50029</v>
      </c>
      <c r="C1057" s="65">
        <f t="shared" si="45"/>
        <v>0</v>
      </c>
      <c r="E1057" s="3" t="str">
        <f t="shared" si="44"/>
        <v>4Q2036</v>
      </c>
      <c r="F1057" s="49" t="str">
        <f>+F1056</f>
        <v>N/A</v>
      </c>
    </row>
    <row r="1058" spans="1:6" ht="12.75">
      <c r="A1058" s="39">
        <f t="shared" si="43"/>
        <v>50060</v>
      </c>
      <c r="B1058" s="40">
        <v>50060</v>
      </c>
      <c r="C1058" s="65">
        <f t="shared" si="45"/>
        <v>0</v>
      </c>
      <c r="E1058" s="3" t="str">
        <f t="shared" si="44"/>
        <v>1Q2037</v>
      </c>
      <c r="F1058" s="49" t="str">
        <f>IF(COUNTIF(C1054:C1056,"&gt;0")&lt;3,"N/A",AVERAGE(C1054:C1056))</f>
        <v>N/A</v>
      </c>
    </row>
    <row r="1059" spans="1:6" ht="12.75">
      <c r="A1059" s="45">
        <f t="shared" si="43"/>
        <v>50091</v>
      </c>
      <c r="B1059" s="46">
        <v>50091</v>
      </c>
      <c r="C1059" s="65">
        <f t="shared" si="45"/>
        <v>0</v>
      </c>
      <c r="E1059" s="3" t="str">
        <f t="shared" si="44"/>
        <v>1Q2037</v>
      </c>
      <c r="F1059" s="49" t="str">
        <f>+F1058</f>
        <v>N/A</v>
      </c>
    </row>
    <row r="1060" spans="1:6" ht="12.75">
      <c r="A1060" s="39">
        <f t="shared" si="43"/>
        <v>50119</v>
      </c>
      <c r="B1060" s="40">
        <v>50119</v>
      </c>
      <c r="C1060" s="65">
        <f t="shared" si="45"/>
        <v>0</v>
      </c>
      <c r="E1060" s="3" t="str">
        <f t="shared" si="44"/>
        <v>1Q2037</v>
      </c>
      <c r="F1060" s="49" t="str">
        <f>+F1059</f>
        <v>N/A</v>
      </c>
    </row>
    <row r="1061" spans="1:6" ht="12.75">
      <c r="A1061" s="39">
        <f t="shared" si="43"/>
        <v>50150</v>
      </c>
      <c r="B1061" s="40">
        <v>50150</v>
      </c>
      <c r="C1061" s="65">
        <f t="shared" si="45"/>
        <v>0</v>
      </c>
      <c r="E1061" s="3" t="str">
        <f t="shared" si="44"/>
        <v>2Q2037</v>
      </c>
      <c r="F1061" s="49" t="str">
        <f>IF(COUNTIF(C1057:C1059,"&gt;0")&lt;3,"N/A",AVERAGE(C1057:C1059))</f>
        <v>N/A</v>
      </c>
    </row>
    <row r="1062" spans="1:6" ht="12.75">
      <c r="A1062" s="45">
        <f t="shared" si="43"/>
        <v>50180</v>
      </c>
      <c r="B1062" s="46">
        <v>50180</v>
      </c>
      <c r="C1062" s="65">
        <f t="shared" si="45"/>
        <v>0</v>
      </c>
      <c r="E1062" s="3" t="str">
        <f t="shared" si="44"/>
        <v>2Q2037</v>
      </c>
      <c r="F1062" s="49" t="str">
        <f>+F1061</f>
        <v>N/A</v>
      </c>
    </row>
    <row r="1063" spans="1:6" ht="12.75">
      <c r="A1063" s="39">
        <f t="shared" si="43"/>
        <v>50211</v>
      </c>
      <c r="B1063" s="40">
        <v>50211</v>
      </c>
      <c r="C1063" s="65">
        <f t="shared" si="45"/>
        <v>0</v>
      </c>
      <c r="E1063" s="3" t="str">
        <f t="shared" si="44"/>
        <v>2Q2037</v>
      </c>
      <c r="F1063" s="49" t="str">
        <f>+F1062</f>
        <v>N/A</v>
      </c>
    </row>
    <row r="1064" spans="1:6" ht="12.75">
      <c r="A1064" s="39">
        <f t="shared" si="43"/>
        <v>50241</v>
      </c>
      <c r="B1064" s="40">
        <v>50241</v>
      </c>
      <c r="C1064" s="65">
        <f t="shared" si="45"/>
        <v>0</v>
      </c>
      <c r="E1064" s="3" t="str">
        <f t="shared" si="44"/>
        <v>3Q2037</v>
      </c>
      <c r="F1064" s="49" t="str">
        <f>IF(COUNTIF(C1060:C1062,"&gt;0")&lt;3,"N/A",AVERAGE(C1060:C1062))</f>
        <v>N/A</v>
      </c>
    </row>
    <row r="1065" spans="1:6" ht="12.75">
      <c r="A1065" s="45">
        <f t="shared" si="43"/>
        <v>50272</v>
      </c>
      <c r="B1065" s="46">
        <v>50272</v>
      </c>
      <c r="C1065" s="65">
        <f t="shared" si="45"/>
        <v>0</v>
      </c>
      <c r="E1065" s="3" t="str">
        <f t="shared" si="44"/>
        <v>3Q2037</v>
      </c>
      <c r="F1065" s="49" t="str">
        <f>+F1064</f>
        <v>N/A</v>
      </c>
    </row>
    <row r="1066" spans="1:6" ht="12.75">
      <c r="A1066" s="39">
        <f t="shared" si="43"/>
        <v>50303</v>
      </c>
      <c r="B1066" s="40">
        <v>50303</v>
      </c>
      <c r="C1066" s="65">
        <f t="shared" si="45"/>
        <v>0</v>
      </c>
      <c r="E1066" s="3" t="str">
        <f t="shared" si="44"/>
        <v>3Q2037</v>
      </c>
      <c r="F1066" s="49" t="str">
        <f>+F1065</f>
        <v>N/A</v>
      </c>
    </row>
    <row r="1067" spans="1:6" ht="12.75">
      <c r="A1067" s="39">
        <f t="shared" si="43"/>
        <v>50333</v>
      </c>
      <c r="B1067" s="40">
        <v>50333</v>
      </c>
      <c r="C1067" s="65">
        <f t="shared" si="45"/>
        <v>0</v>
      </c>
      <c r="E1067" s="3" t="str">
        <f t="shared" si="44"/>
        <v>4Q2037</v>
      </c>
      <c r="F1067" s="49" t="str">
        <f>IF(COUNTIF(C1063:C1065,"&gt;0")&lt;3,"N/A",AVERAGE(C1063:C1065))</f>
        <v>N/A</v>
      </c>
    </row>
    <row r="1068" spans="1:6" ht="12.75">
      <c r="A1068" s="45">
        <f t="shared" si="43"/>
        <v>50364</v>
      </c>
      <c r="B1068" s="46">
        <v>50364</v>
      </c>
      <c r="C1068" s="65">
        <f t="shared" si="45"/>
        <v>0</v>
      </c>
      <c r="E1068" s="3" t="str">
        <f t="shared" si="44"/>
        <v>4Q2037</v>
      </c>
      <c r="F1068" s="49" t="str">
        <f>+F1067</f>
        <v>N/A</v>
      </c>
    </row>
    <row r="1069" spans="1:6" ht="12.75">
      <c r="A1069" s="39">
        <f t="shared" si="43"/>
        <v>50394</v>
      </c>
      <c r="B1069" s="40">
        <v>50394</v>
      </c>
      <c r="C1069" s="65">
        <f t="shared" si="45"/>
        <v>0</v>
      </c>
      <c r="E1069" s="3" t="str">
        <f t="shared" si="44"/>
        <v>4Q2037</v>
      </c>
      <c r="F1069" s="49" t="str">
        <f>+F1068</f>
        <v>N/A</v>
      </c>
    </row>
    <row r="1070" spans="1:6" ht="12.75">
      <c r="A1070" s="39">
        <f t="shared" si="43"/>
        <v>50425</v>
      </c>
      <c r="B1070" s="40">
        <v>50425</v>
      </c>
      <c r="C1070" s="65">
        <f t="shared" si="45"/>
        <v>0</v>
      </c>
      <c r="E1070" s="3" t="str">
        <f t="shared" si="44"/>
        <v>1Q2038</v>
      </c>
      <c r="F1070" s="49" t="str">
        <f>IF(COUNTIF(C1066:C1068,"&gt;0")&lt;3,"N/A",AVERAGE(C1066:C1068))</f>
        <v>N/A</v>
      </c>
    </row>
    <row r="1071" spans="1:6" ht="12.75">
      <c r="A1071" s="45">
        <f t="shared" si="43"/>
        <v>50456</v>
      </c>
      <c r="B1071" s="46">
        <v>50456</v>
      </c>
      <c r="C1071" s="65">
        <f t="shared" si="45"/>
        <v>0</v>
      </c>
      <c r="E1071" s="3" t="str">
        <f t="shared" si="44"/>
        <v>1Q2038</v>
      </c>
      <c r="F1071" s="49" t="str">
        <f>+F1070</f>
        <v>N/A</v>
      </c>
    </row>
    <row r="1072" spans="1:6" ht="12.75">
      <c r="A1072" s="39">
        <f t="shared" si="43"/>
        <v>50484</v>
      </c>
      <c r="B1072" s="40">
        <v>50484</v>
      </c>
      <c r="C1072" s="65">
        <f t="shared" si="45"/>
        <v>0</v>
      </c>
      <c r="E1072" s="3" t="str">
        <f t="shared" si="44"/>
        <v>1Q2038</v>
      </c>
      <c r="F1072" s="49" t="str">
        <f>+F1071</f>
        <v>N/A</v>
      </c>
    </row>
    <row r="1073" spans="1:6" ht="12.75">
      <c r="A1073" s="39">
        <f t="shared" si="43"/>
        <v>50515</v>
      </c>
      <c r="B1073" s="40">
        <v>50515</v>
      </c>
      <c r="C1073" s="65">
        <f t="shared" si="45"/>
        <v>0</v>
      </c>
      <c r="E1073" s="3" t="str">
        <f t="shared" si="44"/>
        <v>2Q2038</v>
      </c>
      <c r="F1073" s="49" t="str">
        <f>IF(COUNTIF(C1069:C1071,"&gt;0")&lt;3,"N/A",AVERAGE(C1069:C1071))</f>
        <v>N/A</v>
      </c>
    </row>
    <row r="1074" spans="1:6" ht="12.75">
      <c r="A1074" s="45">
        <f t="shared" si="43"/>
        <v>50545</v>
      </c>
      <c r="B1074" s="46">
        <v>50545</v>
      </c>
      <c r="C1074" s="65">
        <f t="shared" si="45"/>
        <v>0</v>
      </c>
      <c r="E1074" s="3" t="str">
        <f t="shared" si="44"/>
        <v>2Q2038</v>
      </c>
      <c r="F1074" s="49" t="str">
        <f>+F1073</f>
        <v>N/A</v>
      </c>
    </row>
    <row r="1075" spans="1:6" ht="12.75">
      <c r="A1075" s="39">
        <f t="shared" si="43"/>
        <v>50576</v>
      </c>
      <c r="B1075" s="40">
        <v>50576</v>
      </c>
      <c r="C1075" s="65">
        <f t="shared" si="45"/>
        <v>0</v>
      </c>
      <c r="E1075" s="3" t="str">
        <f t="shared" si="44"/>
        <v>2Q2038</v>
      </c>
      <c r="F1075" s="49" t="str">
        <f>+F1074</f>
        <v>N/A</v>
      </c>
    </row>
    <row r="1076" spans="1:6" ht="12.75">
      <c r="A1076" s="39">
        <f t="shared" si="43"/>
        <v>50606</v>
      </c>
      <c r="B1076" s="40">
        <v>50606</v>
      </c>
      <c r="C1076" s="65">
        <f t="shared" si="45"/>
        <v>0</v>
      </c>
      <c r="E1076" s="3" t="str">
        <f t="shared" si="44"/>
        <v>3Q2038</v>
      </c>
      <c r="F1076" s="49" t="str">
        <f>IF(COUNTIF(C1072:C1074,"&gt;0")&lt;3,"N/A",AVERAGE(C1072:C1074))</f>
        <v>N/A</v>
      </c>
    </row>
    <row r="1077" spans="1:6" ht="12.75">
      <c r="A1077" s="45">
        <f t="shared" si="43"/>
        <v>50637</v>
      </c>
      <c r="B1077" s="46">
        <v>50637</v>
      </c>
      <c r="C1077" s="65">
        <f t="shared" si="45"/>
        <v>0</v>
      </c>
      <c r="E1077" s="3" t="str">
        <f t="shared" si="44"/>
        <v>3Q2038</v>
      </c>
      <c r="F1077" s="49" t="str">
        <f>+F1076</f>
        <v>N/A</v>
      </c>
    </row>
    <row r="1078" spans="1:6" ht="12.75">
      <c r="A1078" s="39">
        <f t="shared" si="43"/>
        <v>50668</v>
      </c>
      <c r="B1078" s="40">
        <v>50668</v>
      </c>
      <c r="C1078" s="65">
        <f t="shared" si="45"/>
        <v>0</v>
      </c>
      <c r="E1078" s="3" t="str">
        <f t="shared" si="44"/>
        <v>3Q2038</v>
      </c>
      <c r="F1078" s="49" t="str">
        <f>+F1077</f>
        <v>N/A</v>
      </c>
    </row>
    <row r="1079" spans="1:6" ht="12.75">
      <c r="A1079" s="39">
        <f t="shared" si="43"/>
        <v>50698</v>
      </c>
      <c r="B1079" s="40">
        <v>50698</v>
      </c>
      <c r="C1079" s="65">
        <f t="shared" si="45"/>
        <v>0</v>
      </c>
      <c r="E1079" s="3" t="str">
        <f t="shared" si="44"/>
        <v>4Q2038</v>
      </c>
      <c r="F1079" s="49" t="str">
        <f>IF(COUNTIF(C1075:C1077,"&gt;0")&lt;3,"N/A",AVERAGE(C1075:C1077))</f>
        <v>N/A</v>
      </c>
    </row>
    <row r="1080" spans="1:6" ht="12.75">
      <c r="A1080" s="45">
        <f t="shared" si="43"/>
        <v>50729</v>
      </c>
      <c r="B1080" s="46">
        <v>50729</v>
      </c>
      <c r="C1080" s="65">
        <f t="shared" si="45"/>
        <v>0</v>
      </c>
      <c r="E1080" s="3" t="str">
        <f t="shared" si="44"/>
        <v>4Q2038</v>
      </c>
      <c r="F1080" s="49" t="str">
        <f>+F1079</f>
        <v>N/A</v>
      </c>
    </row>
    <row r="1081" spans="1:6" ht="12.75">
      <c r="A1081" s="39">
        <f t="shared" si="43"/>
        <v>50759</v>
      </c>
      <c r="B1081" s="40">
        <v>50759</v>
      </c>
      <c r="C1081" s="65">
        <f t="shared" si="45"/>
        <v>0</v>
      </c>
      <c r="E1081" s="3" t="str">
        <f t="shared" si="44"/>
        <v>4Q2038</v>
      </c>
      <c r="F1081" s="49" t="str">
        <f>+F1080</f>
        <v>N/A</v>
      </c>
    </row>
    <row r="1082" spans="1:6" ht="12.75">
      <c r="A1082" s="39">
        <f t="shared" si="43"/>
        <v>50790</v>
      </c>
      <c r="B1082" s="40">
        <v>50790</v>
      </c>
      <c r="C1082" s="65">
        <f t="shared" si="45"/>
        <v>0</v>
      </c>
      <c r="E1082" s="3" t="str">
        <f t="shared" si="44"/>
        <v>1Q2039</v>
      </c>
      <c r="F1082" s="49" t="str">
        <f>IF(COUNTIF(C1078:C1080,"&gt;0")&lt;3,"N/A",AVERAGE(C1078:C1080))</f>
        <v>N/A</v>
      </c>
    </row>
    <row r="1083" spans="1:6" ht="12.75">
      <c r="A1083" s="45">
        <f t="shared" si="43"/>
        <v>50821</v>
      </c>
      <c r="B1083" s="46">
        <v>50821</v>
      </c>
      <c r="C1083" s="65">
        <f t="shared" si="45"/>
        <v>0</v>
      </c>
      <c r="E1083" s="3" t="str">
        <f t="shared" si="44"/>
        <v>1Q2039</v>
      </c>
      <c r="F1083" s="49" t="str">
        <f>+F1082</f>
        <v>N/A</v>
      </c>
    </row>
    <row r="1084" spans="1:6" ht="12.75">
      <c r="A1084" s="39">
        <f t="shared" si="43"/>
        <v>50849</v>
      </c>
      <c r="B1084" s="40">
        <v>50849</v>
      </c>
      <c r="C1084" s="65">
        <f t="shared" si="45"/>
        <v>0</v>
      </c>
      <c r="E1084" s="3" t="str">
        <f t="shared" si="44"/>
        <v>1Q2039</v>
      </c>
      <c r="F1084" s="49" t="str">
        <f>+F1083</f>
        <v>N/A</v>
      </c>
    </row>
    <row r="1085" spans="1:6" ht="12.75">
      <c r="A1085" s="39">
        <f t="shared" si="43"/>
        <v>50880</v>
      </c>
      <c r="B1085" s="40">
        <v>50880</v>
      </c>
      <c r="C1085" s="65">
        <f t="shared" si="45"/>
        <v>0</v>
      </c>
      <c r="E1085" s="3" t="str">
        <f t="shared" si="44"/>
        <v>2Q2039</v>
      </c>
      <c r="F1085" s="49" t="str">
        <f>IF(COUNTIF(C1081:C1083,"&gt;0")&lt;3,"N/A",AVERAGE(C1081:C1083))</f>
        <v>N/A</v>
      </c>
    </row>
    <row r="1086" spans="1:6" ht="12.75">
      <c r="A1086" s="45">
        <f t="shared" si="43"/>
        <v>50910</v>
      </c>
      <c r="B1086" s="46">
        <v>50910</v>
      </c>
      <c r="C1086" s="65">
        <f t="shared" si="45"/>
        <v>0</v>
      </c>
      <c r="E1086" s="3" t="str">
        <f t="shared" si="44"/>
        <v>2Q2039</v>
      </c>
      <c r="F1086" s="49" t="str">
        <f>+F1085</f>
        <v>N/A</v>
      </c>
    </row>
    <row r="1087" spans="1:6" ht="12.75">
      <c r="A1087" s="39">
        <f t="shared" si="43"/>
        <v>50941</v>
      </c>
      <c r="B1087" s="40">
        <v>50941</v>
      </c>
      <c r="C1087" s="65">
        <f t="shared" si="45"/>
        <v>0</v>
      </c>
      <c r="E1087" s="3" t="str">
        <f t="shared" si="44"/>
        <v>2Q2039</v>
      </c>
      <c r="F1087" s="49" t="str">
        <f>+F1086</f>
        <v>N/A</v>
      </c>
    </row>
    <row r="1088" spans="1:6" ht="12.75">
      <c r="A1088" s="39">
        <f t="shared" si="43"/>
        <v>50971</v>
      </c>
      <c r="B1088" s="40">
        <v>50971</v>
      </c>
      <c r="C1088" s="65">
        <f t="shared" si="45"/>
        <v>0</v>
      </c>
      <c r="E1088" s="3" t="str">
        <f t="shared" si="44"/>
        <v>3Q2039</v>
      </c>
      <c r="F1088" s="49" t="str">
        <f>IF(COUNTIF(C1084:C1086,"&gt;0")&lt;3,"N/A",AVERAGE(C1084:C1086))</f>
        <v>N/A</v>
      </c>
    </row>
    <row r="1089" spans="1:6" ht="12.75">
      <c r="A1089" s="45">
        <f t="shared" si="43"/>
        <v>51002</v>
      </c>
      <c r="B1089" s="46">
        <v>51002</v>
      </c>
      <c r="C1089" s="65">
        <f t="shared" si="45"/>
        <v>0</v>
      </c>
      <c r="E1089" s="3" t="str">
        <f t="shared" si="44"/>
        <v>3Q2039</v>
      </c>
      <c r="F1089" s="49" t="str">
        <f>+F1088</f>
        <v>N/A</v>
      </c>
    </row>
    <row r="1090" spans="1:6" ht="12.75">
      <c r="A1090" s="39">
        <f t="shared" si="43"/>
        <v>51033</v>
      </c>
      <c r="B1090" s="40">
        <v>51033</v>
      </c>
      <c r="C1090" s="65">
        <f t="shared" si="45"/>
        <v>0</v>
      </c>
      <c r="E1090" s="3" t="str">
        <f t="shared" si="44"/>
        <v>3Q2039</v>
      </c>
      <c r="F1090" s="49" t="str">
        <f>+F1089</f>
        <v>N/A</v>
      </c>
    </row>
    <row r="1091" spans="1:6" ht="12.75">
      <c r="A1091" s="39">
        <f t="shared" si="43"/>
        <v>51063</v>
      </c>
      <c r="B1091" s="40">
        <v>51063</v>
      </c>
      <c r="C1091" s="65">
        <f t="shared" si="45"/>
        <v>0</v>
      </c>
      <c r="E1091" s="3" t="str">
        <f t="shared" si="44"/>
        <v>4Q2039</v>
      </c>
      <c r="F1091" s="49" t="str">
        <f>IF(COUNTIF(C1087:C1089,"&gt;0")&lt;3,"N/A",AVERAGE(C1087:C1089))</f>
        <v>N/A</v>
      </c>
    </row>
    <row r="1092" spans="1:6" ht="12.75">
      <c r="A1092" s="45">
        <f t="shared" si="43"/>
        <v>51094</v>
      </c>
      <c r="B1092" s="46">
        <v>51094</v>
      </c>
      <c r="C1092" s="65">
        <f t="shared" si="45"/>
        <v>0</v>
      </c>
      <c r="E1092" s="3" t="str">
        <f t="shared" si="44"/>
        <v>4Q2039</v>
      </c>
      <c r="F1092" s="49" t="str">
        <f>+F1091</f>
        <v>N/A</v>
      </c>
    </row>
    <row r="1093" spans="1:6" ht="12.75">
      <c r="A1093" s="39">
        <f aca="true" t="shared" si="46" ref="A1093:A1156">+B1093</f>
        <v>51124</v>
      </c>
      <c r="B1093" s="40">
        <v>51124</v>
      </c>
      <c r="C1093" s="65">
        <f t="shared" si="45"/>
        <v>0</v>
      </c>
      <c r="E1093" s="3" t="str">
        <f t="shared" si="44"/>
        <v>4Q2039</v>
      </c>
      <c r="F1093" s="49" t="str">
        <f>+F1092</f>
        <v>N/A</v>
      </c>
    </row>
    <row r="1094" spans="1:6" ht="12.75">
      <c r="A1094" s="39">
        <f t="shared" si="46"/>
        <v>51155</v>
      </c>
      <c r="B1094" s="40">
        <v>51155</v>
      </c>
      <c r="C1094" s="65">
        <f t="shared" si="45"/>
        <v>0</v>
      </c>
      <c r="E1094" s="3" t="str">
        <f t="shared" si="44"/>
        <v>1Q2040</v>
      </c>
      <c r="F1094" s="49" t="str">
        <f>IF(COUNTIF(C1090:C1092,"&gt;0")&lt;3,"N/A",AVERAGE(C1090:C1092))</f>
        <v>N/A</v>
      </c>
    </row>
    <row r="1095" spans="1:6" ht="12.75">
      <c r="A1095" s="45">
        <f t="shared" si="46"/>
        <v>51186</v>
      </c>
      <c r="B1095" s="46">
        <v>51186</v>
      </c>
      <c r="C1095" s="65">
        <f t="shared" si="45"/>
        <v>0</v>
      </c>
      <c r="E1095" s="3" t="str">
        <f t="shared" si="44"/>
        <v>1Q2040</v>
      </c>
      <c r="F1095" s="49" t="str">
        <f>+F1094</f>
        <v>N/A</v>
      </c>
    </row>
    <row r="1096" spans="1:6" ht="12.75">
      <c r="A1096" s="39">
        <f t="shared" si="46"/>
        <v>51215</v>
      </c>
      <c r="B1096" s="40">
        <v>51215</v>
      </c>
      <c r="C1096" s="65">
        <f t="shared" si="45"/>
        <v>0</v>
      </c>
      <c r="E1096" s="3" t="str">
        <f t="shared" si="44"/>
        <v>1Q2040</v>
      </c>
      <c r="F1096" s="49" t="str">
        <f>+F1095</f>
        <v>N/A</v>
      </c>
    </row>
    <row r="1097" spans="1:6" ht="12.75">
      <c r="A1097" s="39">
        <f t="shared" si="46"/>
        <v>51246</v>
      </c>
      <c r="B1097" s="40">
        <v>51246</v>
      </c>
      <c r="C1097" s="65">
        <f t="shared" si="45"/>
        <v>0</v>
      </c>
      <c r="E1097" s="3" t="str">
        <f t="shared" si="44"/>
        <v>2Q2040</v>
      </c>
      <c r="F1097" s="49" t="str">
        <f>IF(COUNTIF(C1093:C1095,"&gt;0")&lt;3,"N/A",AVERAGE(C1093:C1095))</f>
        <v>N/A</v>
      </c>
    </row>
    <row r="1098" spans="1:6" ht="12.75">
      <c r="A1098" s="45">
        <f t="shared" si="46"/>
        <v>51276</v>
      </c>
      <c r="B1098" s="46">
        <v>51276</v>
      </c>
      <c r="C1098" s="65">
        <f t="shared" si="45"/>
        <v>0</v>
      </c>
      <c r="E1098" s="3" t="str">
        <f t="shared" si="44"/>
        <v>2Q2040</v>
      </c>
      <c r="F1098" s="49" t="str">
        <f>+F1097</f>
        <v>N/A</v>
      </c>
    </row>
    <row r="1099" spans="1:6" ht="12.75">
      <c r="A1099" s="39">
        <f t="shared" si="46"/>
        <v>51307</v>
      </c>
      <c r="B1099" s="40">
        <v>51307</v>
      </c>
      <c r="C1099" s="65">
        <f t="shared" si="45"/>
        <v>0</v>
      </c>
      <c r="E1099" s="3" t="str">
        <f aca="true" t="shared" si="47" ref="E1099:E1162">IF(MONTH(B1099)&lt;4,"1",IF(MONTH(B1099)&lt;7,"2",IF(MONTH(B1099)&lt;10,"3","4")))&amp;"Q"&amp;YEAR(B1099)</f>
        <v>2Q2040</v>
      </c>
      <c r="F1099" s="49" t="str">
        <f>+F1098</f>
        <v>N/A</v>
      </c>
    </row>
    <row r="1100" spans="1:6" ht="12.75">
      <c r="A1100" s="39">
        <f t="shared" si="46"/>
        <v>51337</v>
      </c>
      <c r="B1100" s="40">
        <v>51337</v>
      </c>
      <c r="C1100" s="65">
        <f t="shared" si="45"/>
        <v>0</v>
      </c>
      <c r="E1100" s="3" t="str">
        <f t="shared" si="47"/>
        <v>3Q2040</v>
      </c>
      <c r="F1100" s="49" t="str">
        <f>IF(COUNTIF(C1096:C1098,"&gt;0")&lt;3,"N/A",AVERAGE(C1096:C1098))</f>
        <v>N/A</v>
      </c>
    </row>
    <row r="1101" spans="1:6" ht="12.75">
      <c r="A1101" s="45">
        <f t="shared" si="46"/>
        <v>51368</v>
      </c>
      <c r="B1101" s="46">
        <v>51368</v>
      </c>
      <c r="C1101" s="65">
        <f t="shared" si="45"/>
        <v>0</v>
      </c>
      <c r="E1101" s="3" t="str">
        <f t="shared" si="47"/>
        <v>3Q2040</v>
      </c>
      <c r="F1101" s="49" t="str">
        <f>+F1100</f>
        <v>N/A</v>
      </c>
    </row>
    <row r="1102" spans="1:6" ht="12.75">
      <c r="A1102" s="39">
        <f t="shared" si="46"/>
        <v>51399</v>
      </c>
      <c r="B1102" s="40">
        <v>51399</v>
      </c>
      <c r="C1102" s="65">
        <f t="shared" si="45"/>
        <v>0</v>
      </c>
      <c r="E1102" s="3" t="str">
        <f t="shared" si="47"/>
        <v>3Q2040</v>
      </c>
      <c r="F1102" s="49" t="str">
        <f>+F1101</f>
        <v>N/A</v>
      </c>
    </row>
    <row r="1103" spans="1:6" ht="12.75">
      <c r="A1103" s="39">
        <f t="shared" si="46"/>
        <v>51429</v>
      </c>
      <c r="B1103" s="40">
        <v>51429</v>
      </c>
      <c r="C1103" s="65">
        <f t="shared" si="45"/>
        <v>0</v>
      </c>
      <c r="E1103" s="3" t="str">
        <f t="shared" si="47"/>
        <v>4Q2040</v>
      </c>
      <c r="F1103" s="49" t="str">
        <f>IF(COUNTIF(C1099:C1101,"&gt;0")&lt;3,"N/A",AVERAGE(C1099:C1101))</f>
        <v>N/A</v>
      </c>
    </row>
    <row r="1104" spans="1:6" ht="12.75">
      <c r="A1104" s="45">
        <f t="shared" si="46"/>
        <v>51460</v>
      </c>
      <c r="B1104" s="46">
        <v>51460</v>
      </c>
      <c r="C1104" s="65">
        <f aca="true" t="shared" si="48" ref="C1104:C1165">+L1104%</f>
        <v>0</v>
      </c>
      <c r="E1104" s="3" t="str">
        <f t="shared" si="47"/>
        <v>4Q2040</v>
      </c>
      <c r="F1104" s="49" t="str">
        <f>+F1103</f>
        <v>N/A</v>
      </c>
    </row>
    <row r="1105" spans="1:6" ht="12.75">
      <c r="A1105" s="39">
        <f t="shared" si="46"/>
        <v>51490</v>
      </c>
      <c r="B1105" s="40">
        <v>51490</v>
      </c>
      <c r="C1105" s="65">
        <f t="shared" si="48"/>
        <v>0</v>
      </c>
      <c r="E1105" s="3" t="str">
        <f t="shared" si="47"/>
        <v>4Q2040</v>
      </c>
      <c r="F1105" s="49" t="str">
        <f>+F1104</f>
        <v>N/A</v>
      </c>
    </row>
    <row r="1106" spans="1:6" ht="12.75">
      <c r="A1106" s="39">
        <f t="shared" si="46"/>
        <v>51521</v>
      </c>
      <c r="B1106" s="40">
        <v>51521</v>
      </c>
      <c r="C1106" s="65">
        <f t="shared" si="48"/>
        <v>0</v>
      </c>
      <c r="E1106" s="3" t="str">
        <f t="shared" si="47"/>
        <v>1Q2041</v>
      </c>
      <c r="F1106" s="49" t="str">
        <f>IF(COUNTIF(C1102:C1104,"&gt;0")&lt;3,"N/A",AVERAGE(C1102:C1104))</f>
        <v>N/A</v>
      </c>
    </row>
    <row r="1107" spans="1:6" ht="12.75">
      <c r="A1107" s="45">
        <f t="shared" si="46"/>
        <v>51552</v>
      </c>
      <c r="B1107" s="46">
        <v>51552</v>
      </c>
      <c r="C1107" s="65">
        <f t="shared" si="48"/>
        <v>0</v>
      </c>
      <c r="E1107" s="3" t="str">
        <f t="shared" si="47"/>
        <v>1Q2041</v>
      </c>
      <c r="F1107" s="49" t="str">
        <f>+F1106</f>
        <v>N/A</v>
      </c>
    </row>
    <row r="1108" spans="1:6" ht="12.75">
      <c r="A1108" s="39">
        <f t="shared" si="46"/>
        <v>51580</v>
      </c>
      <c r="B1108" s="40">
        <v>51580</v>
      </c>
      <c r="C1108" s="65">
        <f t="shared" si="48"/>
        <v>0</v>
      </c>
      <c r="E1108" s="3" t="str">
        <f t="shared" si="47"/>
        <v>1Q2041</v>
      </c>
      <c r="F1108" s="49" t="str">
        <f>+F1107</f>
        <v>N/A</v>
      </c>
    </row>
    <row r="1109" spans="1:6" ht="12.75">
      <c r="A1109" s="39">
        <f t="shared" si="46"/>
        <v>51611</v>
      </c>
      <c r="B1109" s="40">
        <v>51611</v>
      </c>
      <c r="C1109" s="65">
        <f t="shared" si="48"/>
        <v>0</v>
      </c>
      <c r="E1109" s="3" t="str">
        <f t="shared" si="47"/>
        <v>2Q2041</v>
      </c>
      <c r="F1109" s="49" t="str">
        <f>IF(COUNTIF(C1105:C1107,"&gt;0")&lt;3,"N/A",AVERAGE(C1105:C1107))</f>
        <v>N/A</v>
      </c>
    </row>
    <row r="1110" spans="1:6" ht="12.75">
      <c r="A1110" s="45">
        <f t="shared" si="46"/>
        <v>51641</v>
      </c>
      <c r="B1110" s="46">
        <v>51641</v>
      </c>
      <c r="C1110" s="65">
        <f t="shared" si="48"/>
        <v>0</v>
      </c>
      <c r="E1110" s="3" t="str">
        <f t="shared" si="47"/>
        <v>2Q2041</v>
      </c>
      <c r="F1110" s="49" t="str">
        <f>+F1109</f>
        <v>N/A</v>
      </c>
    </row>
    <row r="1111" spans="1:6" ht="12.75">
      <c r="A1111" s="39">
        <f t="shared" si="46"/>
        <v>51672</v>
      </c>
      <c r="B1111" s="40">
        <v>51672</v>
      </c>
      <c r="C1111" s="65">
        <f t="shared" si="48"/>
        <v>0</v>
      </c>
      <c r="E1111" s="3" t="str">
        <f t="shared" si="47"/>
        <v>2Q2041</v>
      </c>
      <c r="F1111" s="49" t="str">
        <f>+F1110</f>
        <v>N/A</v>
      </c>
    </row>
    <row r="1112" spans="1:6" ht="12.75">
      <c r="A1112" s="39">
        <f t="shared" si="46"/>
        <v>51702</v>
      </c>
      <c r="B1112" s="40">
        <v>51702</v>
      </c>
      <c r="C1112" s="65">
        <f t="shared" si="48"/>
        <v>0</v>
      </c>
      <c r="E1112" s="3" t="str">
        <f t="shared" si="47"/>
        <v>3Q2041</v>
      </c>
      <c r="F1112" s="49" t="str">
        <f>IF(COUNTIF(C1108:C1110,"&gt;0")&lt;3,"N/A",AVERAGE(C1108:C1110))</f>
        <v>N/A</v>
      </c>
    </row>
    <row r="1113" spans="1:6" ht="12.75">
      <c r="A1113" s="45">
        <f t="shared" si="46"/>
        <v>51733</v>
      </c>
      <c r="B1113" s="46">
        <v>51733</v>
      </c>
      <c r="C1113" s="65">
        <f t="shared" si="48"/>
        <v>0</v>
      </c>
      <c r="E1113" s="3" t="str">
        <f t="shared" si="47"/>
        <v>3Q2041</v>
      </c>
      <c r="F1113" s="49" t="str">
        <f>+F1112</f>
        <v>N/A</v>
      </c>
    </row>
    <row r="1114" spans="1:6" ht="12.75">
      <c r="A1114" s="39">
        <f t="shared" si="46"/>
        <v>51764</v>
      </c>
      <c r="B1114" s="40">
        <v>51764</v>
      </c>
      <c r="C1114" s="65">
        <f t="shared" si="48"/>
        <v>0</v>
      </c>
      <c r="E1114" s="3" t="str">
        <f t="shared" si="47"/>
        <v>3Q2041</v>
      </c>
      <c r="F1114" s="49" t="str">
        <f>+F1113</f>
        <v>N/A</v>
      </c>
    </row>
    <row r="1115" spans="1:6" ht="12.75">
      <c r="A1115" s="39">
        <f t="shared" si="46"/>
        <v>51794</v>
      </c>
      <c r="B1115" s="40">
        <v>51794</v>
      </c>
      <c r="C1115" s="65">
        <f t="shared" si="48"/>
        <v>0</v>
      </c>
      <c r="E1115" s="3" t="str">
        <f t="shared" si="47"/>
        <v>4Q2041</v>
      </c>
      <c r="F1115" s="49" t="str">
        <f>IF(COUNTIF(C1111:C1113,"&gt;0")&lt;3,"N/A",AVERAGE(C1111:C1113))</f>
        <v>N/A</v>
      </c>
    </row>
    <row r="1116" spans="1:6" ht="12.75">
      <c r="A1116" s="45">
        <f t="shared" si="46"/>
        <v>51825</v>
      </c>
      <c r="B1116" s="46">
        <v>51825</v>
      </c>
      <c r="C1116" s="65">
        <f t="shared" si="48"/>
        <v>0</v>
      </c>
      <c r="E1116" s="3" t="str">
        <f t="shared" si="47"/>
        <v>4Q2041</v>
      </c>
      <c r="F1116" s="49" t="str">
        <f>+F1115</f>
        <v>N/A</v>
      </c>
    </row>
    <row r="1117" spans="1:6" ht="12.75">
      <c r="A1117" s="39">
        <f t="shared" si="46"/>
        <v>51855</v>
      </c>
      <c r="B1117" s="40">
        <v>51855</v>
      </c>
      <c r="C1117" s="65">
        <f t="shared" si="48"/>
        <v>0</v>
      </c>
      <c r="E1117" s="3" t="str">
        <f t="shared" si="47"/>
        <v>4Q2041</v>
      </c>
      <c r="F1117" s="49" t="str">
        <f>+F1116</f>
        <v>N/A</v>
      </c>
    </row>
    <row r="1118" spans="1:6" ht="12.75">
      <c r="A1118" s="39">
        <f t="shared" si="46"/>
        <v>51886</v>
      </c>
      <c r="B1118" s="40">
        <v>51886</v>
      </c>
      <c r="C1118" s="65">
        <f t="shared" si="48"/>
        <v>0</v>
      </c>
      <c r="E1118" s="3" t="str">
        <f t="shared" si="47"/>
        <v>1Q2042</v>
      </c>
      <c r="F1118" s="49" t="str">
        <f>IF(COUNTIF(C1114:C1116,"&gt;0")&lt;3,"N/A",AVERAGE(C1114:C1116))</f>
        <v>N/A</v>
      </c>
    </row>
    <row r="1119" spans="1:6" ht="12.75">
      <c r="A1119" s="45">
        <f t="shared" si="46"/>
        <v>51917</v>
      </c>
      <c r="B1119" s="46">
        <v>51917</v>
      </c>
      <c r="C1119" s="65">
        <f t="shared" si="48"/>
        <v>0</v>
      </c>
      <c r="E1119" s="3" t="str">
        <f t="shared" si="47"/>
        <v>1Q2042</v>
      </c>
      <c r="F1119" s="49" t="str">
        <f>+F1118</f>
        <v>N/A</v>
      </c>
    </row>
    <row r="1120" spans="1:6" ht="12.75">
      <c r="A1120" s="39">
        <f t="shared" si="46"/>
        <v>51945</v>
      </c>
      <c r="B1120" s="40">
        <v>51945</v>
      </c>
      <c r="C1120" s="65">
        <f t="shared" si="48"/>
        <v>0</v>
      </c>
      <c r="E1120" s="3" t="str">
        <f t="shared" si="47"/>
        <v>1Q2042</v>
      </c>
      <c r="F1120" s="49" t="str">
        <f>+F1119</f>
        <v>N/A</v>
      </c>
    </row>
    <row r="1121" spans="1:6" ht="12.75">
      <c r="A1121" s="39">
        <f t="shared" si="46"/>
        <v>51976</v>
      </c>
      <c r="B1121" s="40">
        <v>51976</v>
      </c>
      <c r="C1121" s="65">
        <f t="shared" si="48"/>
        <v>0</v>
      </c>
      <c r="E1121" s="3" t="str">
        <f t="shared" si="47"/>
        <v>2Q2042</v>
      </c>
      <c r="F1121" s="49" t="str">
        <f>IF(COUNTIF(C1117:C1119,"&gt;0")&lt;3,"N/A",AVERAGE(C1117:C1119))</f>
        <v>N/A</v>
      </c>
    </row>
    <row r="1122" spans="1:6" ht="12.75">
      <c r="A1122" s="45">
        <f t="shared" si="46"/>
        <v>52006</v>
      </c>
      <c r="B1122" s="46">
        <v>52006</v>
      </c>
      <c r="C1122" s="65">
        <f t="shared" si="48"/>
        <v>0</v>
      </c>
      <c r="E1122" s="3" t="str">
        <f t="shared" si="47"/>
        <v>2Q2042</v>
      </c>
      <c r="F1122" s="49" t="str">
        <f>+F1121</f>
        <v>N/A</v>
      </c>
    </row>
    <row r="1123" spans="1:6" ht="12.75">
      <c r="A1123" s="39">
        <f t="shared" si="46"/>
        <v>52037</v>
      </c>
      <c r="B1123" s="40">
        <v>52037</v>
      </c>
      <c r="C1123" s="65">
        <f t="shared" si="48"/>
        <v>0</v>
      </c>
      <c r="E1123" s="3" t="str">
        <f t="shared" si="47"/>
        <v>2Q2042</v>
      </c>
      <c r="F1123" s="49" t="str">
        <f>+F1122</f>
        <v>N/A</v>
      </c>
    </row>
    <row r="1124" spans="1:6" ht="12.75">
      <c r="A1124" s="39">
        <f t="shared" si="46"/>
        <v>52067</v>
      </c>
      <c r="B1124" s="40">
        <v>52067</v>
      </c>
      <c r="C1124" s="65">
        <f t="shared" si="48"/>
        <v>0</v>
      </c>
      <c r="E1124" s="3" t="str">
        <f t="shared" si="47"/>
        <v>3Q2042</v>
      </c>
      <c r="F1124" s="49" t="str">
        <f>IF(COUNTIF(C1120:C1122,"&gt;0")&lt;3,"N/A",AVERAGE(C1120:C1122))</f>
        <v>N/A</v>
      </c>
    </row>
    <row r="1125" spans="1:6" ht="12.75">
      <c r="A1125" s="45">
        <f t="shared" si="46"/>
        <v>52098</v>
      </c>
      <c r="B1125" s="46">
        <v>52098</v>
      </c>
      <c r="C1125" s="65">
        <f t="shared" si="48"/>
        <v>0</v>
      </c>
      <c r="E1125" s="3" t="str">
        <f t="shared" si="47"/>
        <v>3Q2042</v>
      </c>
      <c r="F1125" s="49" t="str">
        <f>+F1124</f>
        <v>N/A</v>
      </c>
    </row>
    <row r="1126" spans="1:6" ht="12.75">
      <c r="A1126" s="39">
        <f t="shared" si="46"/>
        <v>52129</v>
      </c>
      <c r="B1126" s="40">
        <v>52129</v>
      </c>
      <c r="C1126" s="65">
        <f t="shared" si="48"/>
        <v>0</v>
      </c>
      <c r="E1126" s="3" t="str">
        <f t="shared" si="47"/>
        <v>3Q2042</v>
      </c>
      <c r="F1126" s="49" t="str">
        <f>+F1125</f>
        <v>N/A</v>
      </c>
    </row>
    <row r="1127" spans="1:6" ht="12.75">
      <c r="A1127" s="39">
        <f t="shared" si="46"/>
        <v>52159</v>
      </c>
      <c r="B1127" s="40">
        <v>52159</v>
      </c>
      <c r="C1127" s="65">
        <f t="shared" si="48"/>
        <v>0</v>
      </c>
      <c r="E1127" s="3" t="str">
        <f t="shared" si="47"/>
        <v>4Q2042</v>
      </c>
      <c r="F1127" s="49" t="str">
        <f>IF(COUNTIF(C1123:C1125,"&gt;0")&lt;3,"N/A",AVERAGE(C1123:C1125))</f>
        <v>N/A</v>
      </c>
    </row>
    <row r="1128" spans="1:6" ht="12.75">
      <c r="A1128" s="45">
        <f t="shared" si="46"/>
        <v>52190</v>
      </c>
      <c r="B1128" s="46">
        <v>52190</v>
      </c>
      <c r="C1128" s="65">
        <f t="shared" si="48"/>
        <v>0</v>
      </c>
      <c r="E1128" s="3" t="str">
        <f t="shared" si="47"/>
        <v>4Q2042</v>
      </c>
      <c r="F1128" s="49" t="str">
        <f>+F1127</f>
        <v>N/A</v>
      </c>
    </row>
    <row r="1129" spans="1:6" ht="12.75">
      <c r="A1129" s="39">
        <f t="shared" si="46"/>
        <v>52220</v>
      </c>
      <c r="B1129" s="40">
        <v>52220</v>
      </c>
      <c r="C1129" s="65">
        <f t="shared" si="48"/>
        <v>0</v>
      </c>
      <c r="E1129" s="3" t="str">
        <f t="shared" si="47"/>
        <v>4Q2042</v>
      </c>
      <c r="F1129" s="49" t="str">
        <f>+F1128</f>
        <v>N/A</v>
      </c>
    </row>
    <row r="1130" spans="1:6" ht="12.75">
      <c r="A1130" s="39">
        <f t="shared" si="46"/>
        <v>52251</v>
      </c>
      <c r="B1130" s="40">
        <v>52251</v>
      </c>
      <c r="C1130" s="65">
        <f t="shared" si="48"/>
        <v>0</v>
      </c>
      <c r="E1130" s="3" t="str">
        <f t="shared" si="47"/>
        <v>1Q2043</v>
      </c>
      <c r="F1130" s="49" t="str">
        <f>IF(COUNTIF(C1126:C1128,"&gt;0")&lt;3,"N/A",AVERAGE(C1126:C1128))</f>
        <v>N/A</v>
      </c>
    </row>
    <row r="1131" spans="1:6" ht="12.75">
      <c r="A1131" s="45">
        <f t="shared" si="46"/>
        <v>52282</v>
      </c>
      <c r="B1131" s="46">
        <v>52282</v>
      </c>
      <c r="C1131" s="65">
        <f t="shared" si="48"/>
        <v>0</v>
      </c>
      <c r="E1131" s="3" t="str">
        <f t="shared" si="47"/>
        <v>1Q2043</v>
      </c>
      <c r="F1131" s="49" t="str">
        <f>+F1130</f>
        <v>N/A</v>
      </c>
    </row>
    <row r="1132" spans="1:6" ht="12.75">
      <c r="A1132" s="39">
        <f t="shared" si="46"/>
        <v>52310</v>
      </c>
      <c r="B1132" s="40">
        <v>52310</v>
      </c>
      <c r="C1132" s="65">
        <f t="shared" si="48"/>
        <v>0</v>
      </c>
      <c r="E1132" s="3" t="str">
        <f t="shared" si="47"/>
        <v>1Q2043</v>
      </c>
      <c r="F1132" s="49" t="str">
        <f>+F1131</f>
        <v>N/A</v>
      </c>
    </row>
    <row r="1133" spans="1:6" ht="12.75">
      <c r="A1133" s="39">
        <f t="shared" si="46"/>
        <v>52341</v>
      </c>
      <c r="B1133" s="40">
        <v>52341</v>
      </c>
      <c r="C1133" s="65">
        <f t="shared" si="48"/>
        <v>0</v>
      </c>
      <c r="E1133" s="3" t="str">
        <f t="shared" si="47"/>
        <v>2Q2043</v>
      </c>
      <c r="F1133" s="49" t="str">
        <f>IF(COUNTIF(C1129:C1131,"&gt;0")&lt;3,"N/A",AVERAGE(C1129:C1131))</f>
        <v>N/A</v>
      </c>
    </row>
    <row r="1134" spans="1:6" ht="12.75">
      <c r="A1134" s="45">
        <f t="shared" si="46"/>
        <v>52371</v>
      </c>
      <c r="B1134" s="46">
        <v>52371</v>
      </c>
      <c r="C1134" s="65">
        <f t="shared" si="48"/>
        <v>0</v>
      </c>
      <c r="E1134" s="3" t="str">
        <f t="shared" si="47"/>
        <v>2Q2043</v>
      </c>
      <c r="F1134" s="49" t="str">
        <f>+F1133</f>
        <v>N/A</v>
      </c>
    </row>
    <row r="1135" spans="1:6" ht="12.75">
      <c r="A1135" s="39">
        <f t="shared" si="46"/>
        <v>52402</v>
      </c>
      <c r="B1135" s="40">
        <v>52402</v>
      </c>
      <c r="C1135" s="65">
        <f t="shared" si="48"/>
        <v>0</v>
      </c>
      <c r="E1135" s="3" t="str">
        <f t="shared" si="47"/>
        <v>2Q2043</v>
      </c>
      <c r="F1135" s="49" t="str">
        <f>+F1134</f>
        <v>N/A</v>
      </c>
    </row>
    <row r="1136" spans="1:6" ht="12.75">
      <c r="A1136" s="39">
        <f t="shared" si="46"/>
        <v>52432</v>
      </c>
      <c r="B1136" s="40">
        <v>52432</v>
      </c>
      <c r="C1136" s="65">
        <f t="shared" si="48"/>
        <v>0</v>
      </c>
      <c r="E1136" s="3" t="str">
        <f t="shared" si="47"/>
        <v>3Q2043</v>
      </c>
      <c r="F1136" s="49" t="str">
        <f>IF(COUNTIF(C1132:C1134,"&gt;0")&lt;3,"N/A",AVERAGE(C1132:C1134))</f>
        <v>N/A</v>
      </c>
    </row>
    <row r="1137" spans="1:6" ht="12.75">
      <c r="A1137" s="45">
        <f t="shared" si="46"/>
        <v>52463</v>
      </c>
      <c r="B1137" s="46">
        <v>52463</v>
      </c>
      <c r="C1137" s="65">
        <f t="shared" si="48"/>
        <v>0</v>
      </c>
      <c r="E1137" s="3" t="str">
        <f t="shared" si="47"/>
        <v>3Q2043</v>
      </c>
      <c r="F1137" s="49" t="str">
        <f>+F1136</f>
        <v>N/A</v>
      </c>
    </row>
    <row r="1138" spans="1:6" ht="12.75">
      <c r="A1138" s="39">
        <f t="shared" si="46"/>
        <v>52494</v>
      </c>
      <c r="B1138" s="40">
        <v>52494</v>
      </c>
      <c r="C1138" s="65">
        <f t="shared" si="48"/>
        <v>0</v>
      </c>
      <c r="E1138" s="3" t="str">
        <f t="shared" si="47"/>
        <v>3Q2043</v>
      </c>
      <c r="F1138" s="49" t="str">
        <f>+F1137</f>
        <v>N/A</v>
      </c>
    </row>
    <row r="1139" spans="1:6" ht="12.75">
      <c r="A1139" s="39">
        <f t="shared" si="46"/>
        <v>52524</v>
      </c>
      <c r="B1139" s="40">
        <v>52524</v>
      </c>
      <c r="C1139" s="65">
        <f t="shared" si="48"/>
        <v>0</v>
      </c>
      <c r="E1139" s="3" t="str">
        <f t="shared" si="47"/>
        <v>4Q2043</v>
      </c>
      <c r="F1139" s="49" t="str">
        <f>IF(COUNTIF(C1135:C1137,"&gt;0")&lt;3,"N/A",AVERAGE(C1135:C1137))</f>
        <v>N/A</v>
      </c>
    </row>
    <row r="1140" spans="1:6" ht="12.75">
      <c r="A1140" s="45">
        <f t="shared" si="46"/>
        <v>52555</v>
      </c>
      <c r="B1140" s="46">
        <v>52555</v>
      </c>
      <c r="C1140" s="65">
        <f t="shared" si="48"/>
        <v>0</v>
      </c>
      <c r="E1140" s="3" t="str">
        <f t="shared" si="47"/>
        <v>4Q2043</v>
      </c>
      <c r="F1140" s="49" t="str">
        <f>+F1139</f>
        <v>N/A</v>
      </c>
    </row>
    <row r="1141" spans="1:6" ht="12.75">
      <c r="A1141" s="39">
        <f t="shared" si="46"/>
        <v>52585</v>
      </c>
      <c r="B1141" s="40">
        <v>52585</v>
      </c>
      <c r="C1141" s="65">
        <f t="shared" si="48"/>
        <v>0</v>
      </c>
      <c r="E1141" s="3" t="str">
        <f t="shared" si="47"/>
        <v>4Q2043</v>
      </c>
      <c r="F1141" s="49" t="str">
        <f>+F1140</f>
        <v>N/A</v>
      </c>
    </row>
    <row r="1142" spans="1:6" ht="12.75">
      <c r="A1142" s="39">
        <f t="shared" si="46"/>
        <v>52616</v>
      </c>
      <c r="B1142" s="40">
        <v>52616</v>
      </c>
      <c r="C1142" s="65">
        <f t="shared" si="48"/>
        <v>0</v>
      </c>
      <c r="E1142" s="3" t="str">
        <f t="shared" si="47"/>
        <v>1Q2044</v>
      </c>
      <c r="F1142" s="49" t="str">
        <f>IF(COUNTIF(C1138:C1140,"&gt;0")&lt;3,"N/A",AVERAGE(C1138:C1140))</f>
        <v>N/A</v>
      </c>
    </row>
    <row r="1143" spans="1:6" ht="12.75">
      <c r="A1143" s="45">
        <f t="shared" si="46"/>
        <v>52647</v>
      </c>
      <c r="B1143" s="46">
        <v>52647</v>
      </c>
      <c r="C1143" s="65">
        <f t="shared" si="48"/>
        <v>0</v>
      </c>
      <c r="E1143" s="3" t="str">
        <f t="shared" si="47"/>
        <v>1Q2044</v>
      </c>
      <c r="F1143" s="49" t="str">
        <f>+F1142</f>
        <v>N/A</v>
      </c>
    </row>
    <row r="1144" spans="1:6" ht="12.75">
      <c r="A1144" s="39">
        <f t="shared" si="46"/>
        <v>52676</v>
      </c>
      <c r="B1144" s="40">
        <v>52676</v>
      </c>
      <c r="C1144" s="65">
        <f t="shared" si="48"/>
        <v>0</v>
      </c>
      <c r="E1144" s="3" t="str">
        <f t="shared" si="47"/>
        <v>1Q2044</v>
      </c>
      <c r="F1144" s="49" t="str">
        <f>+F1143</f>
        <v>N/A</v>
      </c>
    </row>
    <row r="1145" spans="1:6" ht="12.75">
      <c r="A1145" s="39">
        <f t="shared" si="46"/>
        <v>52707</v>
      </c>
      <c r="B1145" s="40">
        <v>52707</v>
      </c>
      <c r="C1145" s="65">
        <f t="shared" si="48"/>
        <v>0</v>
      </c>
      <c r="E1145" s="3" t="str">
        <f t="shared" si="47"/>
        <v>2Q2044</v>
      </c>
      <c r="F1145" s="49" t="str">
        <f>IF(COUNTIF(C1141:C1143,"&gt;0")&lt;3,"N/A",AVERAGE(C1141:C1143))</f>
        <v>N/A</v>
      </c>
    </row>
    <row r="1146" spans="1:6" ht="12.75">
      <c r="A1146" s="45">
        <f t="shared" si="46"/>
        <v>52737</v>
      </c>
      <c r="B1146" s="46">
        <v>52737</v>
      </c>
      <c r="C1146" s="65">
        <f t="shared" si="48"/>
        <v>0</v>
      </c>
      <c r="E1146" s="3" t="str">
        <f t="shared" si="47"/>
        <v>2Q2044</v>
      </c>
      <c r="F1146" s="49" t="str">
        <f>+F1145</f>
        <v>N/A</v>
      </c>
    </row>
    <row r="1147" spans="1:6" ht="12.75">
      <c r="A1147" s="39">
        <f t="shared" si="46"/>
        <v>52768</v>
      </c>
      <c r="B1147" s="40">
        <v>52768</v>
      </c>
      <c r="C1147" s="65">
        <f t="shared" si="48"/>
        <v>0</v>
      </c>
      <c r="E1147" s="3" t="str">
        <f t="shared" si="47"/>
        <v>2Q2044</v>
      </c>
      <c r="F1147" s="49" t="str">
        <f>+F1146</f>
        <v>N/A</v>
      </c>
    </row>
    <row r="1148" spans="1:6" ht="12.75">
      <c r="A1148" s="39">
        <f t="shared" si="46"/>
        <v>52798</v>
      </c>
      <c r="B1148" s="40">
        <v>52798</v>
      </c>
      <c r="C1148" s="65">
        <f t="shared" si="48"/>
        <v>0</v>
      </c>
      <c r="E1148" s="3" t="str">
        <f t="shared" si="47"/>
        <v>3Q2044</v>
      </c>
      <c r="F1148" s="49" t="str">
        <f>IF(COUNTIF(C1144:C1146,"&gt;0")&lt;3,"N/A",AVERAGE(C1144:C1146))</f>
        <v>N/A</v>
      </c>
    </row>
    <row r="1149" spans="1:6" ht="12.75">
      <c r="A1149" s="45">
        <f t="shared" si="46"/>
        <v>52829</v>
      </c>
      <c r="B1149" s="46">
        <v>52829</v>
      </c>
      <c r="C1149" s="65">
        <f t="shared" si="48"/>
        <v>0</v>
      </c>
      <c r="E1149" s="3" t="str">
        <f t="shared" si="47"/>
        <v>3Q2044</v>
      </c>
      <c r="F1149" s="49" t="str">
        <f>+F1148</f>
        <v>N/A</v>
      </c>
    </row>
    <row r="1150" spans="1:6" ht="12.75">
      <c r="A1150" s="39">
        <f t="shared" si="46"/>
        <v>52860</v>
      </c>
      <c r="B1150" s="40">
        <v>52860</v>
      </c>
      <c r="C1150" s="65">
        <f t="shared" si="48"/>
        <v>0</v>
      </c>
      <c r="E1150" s="3" t="str">
        <f t="shared" si="47"/>
        <v>3Q2044</v>
      </c>
      <c r="F1150" s="49" t="str">
        <f>+F1149</f>
        <v>N/A</v>
      </c>
    </row>
    <row r="1151" spans="1:6" ht="12.75">
      <c r="A1151" s="39">
        <f t="shared" si="46"/>
        <v>52890</v>
      </c>
      <c r="B1151" s="40">
        <v>52890</v>
      </c>
      <c r="C1151" s="65">
        <f t="shared" si="48"/>
        <v>0</v>
      </c>
      <c r="E1151" s="3" t="str">
        <f t="shared" si="47"/>
        <v>4Q2044</v>
      </c>
      <c r="F1151" s="49" t="str">
        <f>IF(COUNTIF(C1147:C1149,"&gt;0")&lt;3,"N/A",AVERAGE(C1147:C1149))</f>
        <v>N/A</v>
      </c>
    </row>
    <row r="1152" spans="1:6" ht="12.75">
      <c r="A1152" s="45">
        <f t="shared" si="46"/>
        <v>52921</v>
      </c>
      <c r="B1152" s="46">
        <v>52921</v>
      </c>
      <c r="C1152" s="65">
        <f t="shared" si="48"/>
        <v>0</v>
      </c>
      <c r="E1152" s="3" t="str">
        <f t="shared" si="47"/>
        <v>4Q2044</v>
      </c>
      <c r="F1152" s="49" t="str">
        <f>+F1151</f>
        <v>N/A</v>
      </c>
    </row>
    <row r="1153" spans="1:6" ht="12.75">
      <c r="A1153" s="39">
        <f t="shared" si="46"/>
        <v>52951</v>
      </c>
      <c r="B1153" s="40">
        <v>52951</v>
      </c>
      <c r="C1153" s="65">
        <f t="shared" si="48"/>
        <v>0</v>
      </c>
      <c r="E1153" s="3" t="str">
        <f t="shared" si="47"/>
        <v>4Q2044</v>
      </c>
      <c r="F1153" s="49" t="str">
        <f>+F1152</f>
        <v>N/A</v>
      </c>
    </row>
    <row r="1154" spans="1:6" ht="12.75">
      <c r="A1154" s="39">
        <f t="shared" si="46"/>
        <v>52982</v>
      </c>
      <c r="B1154" s="40">
        <v>52982</v>
      </c>
      <c r="C1154" s="65">
        <f t="shared" si="48"/>
        <v>0</v>
      </c>
      <c r="E1154" s="3" t="str">
        <f t="shared" si="47"/>
        <v>1Q2045</v>
      </c>
      <c r="F1154" s="49" t="str">
        <f>IF(COUNTIF(C1150:C1152,"&gt;0")&lt;3,"N/A",AVERAGE(C1150:C1152))</f>
        <v>N/A</v>
      </c>
    </row>
    <row r="1155" spans="1:6" ht="12.75">
      <c r="A1155" s="45">
        <f t="shared" si="46"/>
        <v>53013</v>
      </c>
      <c r="B1155" s="46">
        <v>53013</v>
      </c>
      <c r="C1155" s="65">
        <f t="shared" si="48"/>
        <v>0</v>
      </c>
      <c r="E1155" s="3" t="str">
        <f t="shared" si="47"/>
        <v>1Q2045</v>
      </c>
      <c r="F1155" s="49" t="str">
        <f>+F1154</f>
        <v>N/A</v>
      </c>
    </row>
    <row r="1156" spans="1:6" ht="12.75">
      <c r="A1156" s="39">
        <f t="shared" si="46"/>
        <v>53041</v>
      </c>
      <c r="B1156" s="40">
        <v>53041</v>
      </c>
      <c r="C1156" s="65">
        <f t="shared" si="48"/>
        <v>0</v>
      </c>
      <c r="E1156" s="3" t="str">
        <f t="shared" si="47"/>
        <v>1Q2045</v>
      </c>
      <c r="F1156" s="49" t="str">
        <f>+F1155</f>
        <v>N/A</v>
      </c>
    </row>
    <row r="1157" spans="1:6" ht="12.75">
      <c r="A1157" s="39">
        <f aca="true" t="shared" si="49" ref="A1157:A1165">+B1157</f>
        <v>53072</v>
      </c>
      <c r="B1157" s="40">
        <v>53072</v>
      </c>
      <c r="C1157" s="65">
        <f t="shared" si="48"/>
        <v>0</v>
      </c>
      <c r="E1157" s="3" t="str">
        <f t="shared" si="47"/>
        <v>2Q2045</v>
      </c>
      <c r="F1157" s="49" t="str">
        <f>IF(COUNTIF(C1153:C1155,"&gt;0")&lt;3,"N/A",AVERAGE(C1153:C1155))</f>
        <v>N/A</v>
      </c>
    </row>
    <row r="1158" spans="1:6" ht="12.75">
      <c r="A1158" s="45">
        <f t="shared" si="49"/>
        <v>53102</v>
      </c>
      <c r="B1158" s="46">
        <v>53102</v>
      </c>
      <c r="C1158" s="65">
        <f t="shared" si="48"/>
        <v>0</v>
      </c>
      <c r="E1158" s="3" t="str">
        <f t="shared" si="47"/>
        <v>2Q2045</v>
      </c>
      <c r="F1158" s="49" t="str">
        <f>+F1157</f>
        <v>N/A</v>
      </c>
    </row>
    <row r="1159" spans="1:6" ht="12.75">
      <c r="A1159" s="39">
        <f t="shared" si="49"/>
        <v>53133</v>
      </c>
      <c r="B1159" s="40">
        <v>53133</v>
      </c>
      <c r="C1159" s="65">
        <f t="shared" si="48"/>
        <v>0</v>
      </c>
      <c r="E1159" s="3" t="str">
        <f t="shared" si="47"/>
        <v>2Q2045</v>
      </c>
      <c r="F1159" s="49" t="str">
        <f>+F1158</f>
        <v>N/A</v>
      </c>
    </row>
    <row r="1160" spans="1:6" ht="12.75">
      <c r="A1160" s="39">
        <f t="shared" si="49"/>
        <v>53163</v>
      </c>
      <c r="B1160" s="40">
        <v>53163</v>
      </c>
      <c r="C1160" s="65">
        <f t="shared" si="48"/>
        <v>0</v>
      </c>
      <c r="E1160" s="3" t="str">
        <f t="shared" si="47"/>
        <v>3Q2045</v>
      </c>
      <c r="F1160" s="49" t="str">
        <f>IF(COUNTIF(C1156:C1158,"&gt;0")&lt;3,"N/A",AVERAGE(C1156:C1158))</f>
        <v>N/A</v>
      </c>
    </row>
    <row r="1161" spans="1:6" ht="12.75">
      <c r="A1161" s="45">
        <f t="shared" si="49"/>
        <v>53194</v>
      </c>
      <c r="B1161" s="46">
        <v>53194</v>
      </c>
      <c r="C1161" s="65">
        <f t="shared" si="48"/>
        <v>0</v>
      </c>
      <c r="E1161" s="3" t="str">
        <f t="shared" si="47"/>
        <v>3Q2045</v>
      </c>
      <c r="F1161" s="49" t="str">
        <f>+F1160</f>
        <v>N/A</v>
      </c>
    </row>
    <row r="1162" spans="1:6" ht="12.75">
      <c r="A1162" s="39">
        <f t="shared" si="49"/>
        <v>53225</v>
      </c>
      <c r="B1162" s="40">
        <v>53225</v>
      </c>
      <c r="C1162" s="65">
        <f t="shared" si="48"/>
        <v>0</v>
      </c>
      <c r="E1162" s="3" t="str">
        <f t="shared" si="47"/>
        <v>3Q2045</v>
      </c>
      <c r="F1162" s="49" t="str">
        <f>+F1161</f>
        <v>N/A</v>
      </c>
    </row>
    <row r="1163" spans="1:6" ht="12.75">
      <c r="A1163" s="39">
        <f t="shared" si="49"/>
        <v>53255</v>
      </c>
      <c r="B1163" s="40">
        <v>53255</v>
      </c>
      <c r="C1163" s="65">
        <f t="shared" si="48"/>
        <v>0</v>
      </c>
      <c r="E1163" s="3" t="str">
        <f>IF(MONTH(B1163)&lt;4,"1",IF(MONTH(B1163)&lt;7,"2",IF(MONTH(B1163)&lt;10,"3","4")))&amp;"Q"&amp;YEAR(B1163)</f>
        <v>4Q2045</v>
      </c>
      <c r="F1163" s="49" t="str">
        <f>IF(COUNTIF(C1159:C1161,"&gt;0")&lt;3,"N/A",AVERAGE(C1159:C1161))</f>
        <v>N/A</v>
      </c>
    </row>
    <row r="1164" spans="1:6" ht="12.75">
      <c r="A1164" s="45">
        <f t="shared" si="49"/>
        <v>53286</v>
      </c>
      <c r="B1164" s="46">
        <v>53286</v>
      </c>
      <c r="C1164" s="65">
        <f t="shared" si="48"/>
        <v>0</v>
      </c>
      <c r="E1164" s="3" t="str">
        <f>IF(MONTH(B1164)&lt;4,"1",IF(MONTH(B1164)&lt;7,"2",IF(MONTH(B1164)&lt;10,"3","4")))&amp;"Q"&amp;YEAR(B1164)</f>
        <v>4Q2045</v>
      </c>
      <c r="F1164" s="49" t="str">
        <f>+F1163</f>
        <v>N/A</v>
      </c>
    </row>
    <row r="1165" spans="1:6" ht="12.75">
      <c r="A1165" s="39">
        <f t="shared" si="49"/>
        <v>53316</v>
      </c>
      <c r="B1165" s="40">
        <v>53316</v>
      </c>
      <c r="C1165" s="65">
        <f t="shared" si="48"/>
        <v>0</v>
      </c>
      <c r="E1165" s="3" t="str">
        <f>IF(MONTH(B1165)&lt;4,"1",IF(MONTH(B1165)&lt;7,"2",IF(MONTH(B1165)&lt;10,"3","4")))&amp;"Q"&amp;YEAR(B1165)</f>
        <v>4Q2045</v>
      </c>
      <c r="F1165" s="49" t="str">
        <f>+F1164</f>
        <v>N/A</v>
      </c>
    </row>
  </sheetData>
  <sheetProtection/>
  <autoFilter ref="A1:C643"/>
  <conditionalFormatting sqref="C707:C804 C807:C1165">
    <cfRule type="cellIs" priority="3" dxfId="0" operator="equal" stopIfTrue="1">
      <formula>0</formula>
    </cfRule>
  </conditionalFormatting>
  <conditionalFormatting sqref="C805">
    <cfRule type="cellIs" priority="2" dxfId="0" operator="equal" stopIfTrue="1">
      <formula>0</formula>
    </cfRule>
  </conditionalFormatting>
  <conditionalFormatting sqref="C80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Williamson</dc:creator>
  <cp:keywords/>
  <dc:description/>
  <cp:lastModifiedBy>Mary Williamson</cp:lastModifiedBy>
  <cp:lastPrinted>2012-05-14T14:23:32Z</cp:lastPrinted>
  <dcterms:created xsi:type="dcterms:W3CDTF">2009-09-04T18:19:13Z</dcterms:created>
  <dcterms:modified xsi:type="dcterms:W3CDTF">2016-05-18T16:40:16Z</dcterms:modified>
  <cp:category/>
  <cp:version/>
  <cp:contentType/>
  <cp:contentStatus/>
</cp:coreProperties>
</file>